
<file path=[Content_Types].xml><?xml version="1.0" encoding="utf-8"?>
<Types xmlns="http://schemas.openxmlformats.org/package/2006/content-types">
  <Default Extension="rels" ContentType="application/vnd.openxmlformats-package.relationships+xml"/>
  <Default Extension="xml" ContentType="application/xml"/>
  <Default Extension="jpeg" ContentType="image/jpeg"/>
  <Default Extension="png" ContentType="image/png"/>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activeTab="1"/>
  </bookViews>
  <sheets>
    <sheet name="Page de garde" sheetId="1" r:id="rId1"/>
    <sheet name="AO" sheetId="2" r:id="rId2"/>
    <sheet name="Paramètres" sheetId="3" state="hidden" r:id="rId3"/>
    <sheet name="Version" sheetId="4" state="hidden" r:id="rId4"/>
    <sheet name="Coordonnées Entreprise" sheetId="5" r:id="rId5"/>
    <sheet name="Prestations supplémentaires" sheetId="6" r:id="rId6"/>
  </sheets>
  <definedNames>
    <definedName name="CODELOT">'Paramètres'!$C$9</definedName>
    <definedName name="CPVILLEDOSSIER">'Paramètres'!$C$26:$J$26</definedName>
    <definedName name="DATEVALEUR">'Paramètres'!$C$13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_xlnm.Print_Titles" localSheetId="1">AO!$1:$3</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s>
  <calcPr calcId="124519" fullCalcOnLoad="1"/>
</workbook>
</file>

<file path=xl/sharedStrings.xml><?xml version="1.0" encoding="utf-8"?>
<sst xmlns="http://schemas.openxmlformats.org/spreadsheetml/2006/main" count="895" uniqueCount="441">
  <si>
    <t>Dossier</t>
  </si>
  <si>
    <t>Date</t>
  </si>
  <si>
    <t>Phase</t>
  </si>
  <si>
    <t>Indice</t>
  </si>
  <si>
    <t>MAITRE D'OUVRAGE
FRANCE TRAVAIL AUVERGNE RHONE-ALPES
13, Rue Crépet
69364 LYON Cedex 07
Tél : 04 72 73 69 58</t>
  </si>
  <si>
    <t>ARCHITECTE &amp; ECONOMISTE : 
    Cabinet d'Architectes Pierre TASSIN &amp; Associés
    5 Rue Jacques BARBIER
    42100 SAINT-ETIENNE
    Tél : 04 77 41 17 18</t>
  </si>
  <si>
    <t>B.E.T. FLUIDES : 
    BDIBAT
    12 Rue Jules SIMON
    42100 SAINT-ETIENNE
    Tél : 04 77 51 71 65
    Mél : contact@bdibat.fr</t>
  </si>
  <si>
    <t>NIV</t>
  </si>
  <si>
    <t>CODE</t>
  </si>
  <si>
    <t>CODE_CAO</t>
  </si>
  <si>
    <t>TITRE1</t>
  </si>
  <si>
    <t>M1</t>
  </si>
  <si>
    <t>M2</t>
  </si>
  <si>
    <t>U</t>
  </si>
  <si>
    <t>QTE</t>
  </si>
  <si>
    <t>QTEENTR</t>
  </si>
  <si>
    <t>CRM</t>
  </si>
  <si>
    <t>CRT</t>
  </si>
  <si>
    <t>VAROPT</t>
  </si>
  <si>
    <t>TVA</t>
  </si>
  <si>
    <t>MARQUE</t>
  </si>
  <si>
    <t>REF</t>
  </si>
  <si>
    <t>COMM</t>
  </si>
  <si>
    <t>LOC</t>
  </si>
  <si>
    <t>Niveau</t>
  </si>
  <si>
    <t>Code</t>
  </si>
  <si>
    <t>Code CAO</t>
  </si>
  <si>
    <t>Désignation</t>
  </si>
  <si>
    <t>Qté</t>
  </si>
  <si>
    <t>Qté
Entr.</t>
  </si>
  <si>
    <t>P.U. HT</t>
  </si>
  <si>
    <t>P.T. HT</t>
  </si>
  <si>
    <t xml:space="preserve"> Variante /
 Option</t>
  </si>
  <si>
    <t>Numéro
 Option</t>
  </si>
  <si>
    <t>Taux TVA</t>
  </si>
  <si>
    <t>Marque</t>
  </si>
  <si>
    <t>Référence</t>
  </si>
  <si>
    <t>Commentaire</t>
  </si>
  <si>
    <t>Localisation</t>
  </si>
  <si>
    <t>Lot n°4</t>
  </si>
  <si>
    <t>CLOISONS MODULAIRES ALUMINIUM</t>
  </si>
  <si>
    <t>4.1</t>
  </si>
  <si>
    <t>PRESCRIPTIONS COMMUNES</t>
  </si>
  <si>
    <t>4.1.1</t>
  </si>
  <si>
    <t>NATURE DE L'OPERATION</t>
  </si>
  <si>
    <t>8.T</t>
  </si>
  <si>
    <t xml:space="preserve">	Les travaux faisant l'objet des présents documents consistent à aménager un site France Travail sur un niveau d'un bâtiment existant situé 318, Avenue Victor Hugo à VALENCE
Ce bâtiment sera classé ERP de 4ème groupe et de catégorie 5 W et devront respecter les normes d'accessibilités aux personnes handicapées.</t>
  </si>
  <si>
    <t>8.&amp;</t>
  </si>
  <si>
    <t>4.1.2</t>
  </si>
  <si>
    <t>PERFORMANCE ENERGETIQUE DU BATIMENT</t>
  </si>
  <si>
    <t xml:space="preserve">	Compte tenu du niveau d'exigence thermique demandé pour le bâtiment, un soin particulier sera apporté à l'étanchéité à l'air de l'enveloppe. Il est donc essentiel que l'entreprise intervenant sur le chantier ait conscience du soin à apporté aux points suivants :
 - Liaisons entre éléments de l'ossature et avec les autres éléments du bâti formant l'enveloppe
 - Liaisons menuiseries / ossatures
 - Classe d'étanchéité des menuiseries
 - Traversée technique ( canalisation, gaine de ventilation, câble électrique ...) des parois ( terrasse, mur, sol ) :
	- entre les locaux chauffés et l'extérieur
	- entre les locaux chauffés et locaux non chauffés 
	- entre les locaux chauffés et gaines techniques
	- entre locaux chauffés ( pour l'équilibre des débit de ventilation )
 - Étanchéité des trappes de visite vers la zone technique ( gaines techniques..)
L'objectif fixé est de répondre au minimum à l'exigence suivante : 
-I4 &lt; 1.7 m3/h.m²
Le projet dans sa globalité a donc pris en compte cette contrainte. C'est pourquoi toute variante proposée par l'entreprise devra être analysée en prenant en compte les impacts sur l'étanchéité à l'air.
L'entreprise devra fournir les fiches FDES de tout les matériaux prescrits.
</t>
  </si>
  <si>
    <r>
      <rPr>
        <sz val="8"/>
        <color rgb="FF000000"/>
        <rFont val="Arial"/>
        <family val="2"/>
      </rPr>
      <t xml:space="preserve">	Compte tenu du niveau d'exigence thermique demandé pour le bâtiment, un soin particulier sera apporté à l'étanchéité à l'air de l'enveloppe. Il est donc essentiel que l'entreprise intervenant sur le chantier ait conscience du soin à apporté aux points suivants :
 - Liaisons entre éléments de l'ossature et avec les autres éléments du bâti formant l'enveloppe
 - Liaisons menuiseries / ossatures
 - Classe d'étanchéité des menuiseries
 - Traversée technique ( canalisation, gaine de ventilation, câble électrique ...) des parois ( terrasse, mur, sol ) :
	- entre les locaux chauffés et l'extérieur
	- entre les locaux chauffés et locaux non chauffés 
	- entre les locaux chauffés et gaines techniques
	- entre locaux chauffés ( pour l'équilibre des débit de ventilation )
 - Étanchéité des trappes de visite vers la zone technique ( gaines techniques..)
L'objectif fixé est de répondre au minimum à l'exigence suivante : 
</t>
    </r>
    <r>
      <rPr>
        <b/>
        <sz val="12"/>
        <color rgb="FF000000"/>
        <rFont val="Arial"/>
        <family val="2"/>
      </rPr>
      <t>-I4 &lt; 1.7 m3/h.m²</t>
    </r>
    <r>
      <rPr>
        <sz val="8"/>
        <color rgb="FF000000"/>
        <rFont val="Arial"/>
        <family val="2"/>
      </rPr>
      <t xml:space="preserve">
Le projet dans sa globalité a donc pris en compte cette contrainte. C'est pourquoi toute variante proposée par l'entreprise devra être analysée en prenant en compte les impacts sur l'étanchéité à l'air.
L'entreprise devra fournir les fiches FDES de tout les matériaux prescrits.
</t>
    </r>
  </si>
  <si>
    <t>4.1.3</t>
  </si>
  <si>
    <t>LISTE DES CORPS D'ETAT</t>
  </si>
  <si>
    <t>Les corps d'état concernés sont définis ci-après :
LOT 1 : PLATRERIE - PEINTURES - FINITIONS
LOT 2 : MENUISERIES INTERIEURES BOIS - AGENCEMENTS
LOT 3 : PLAFONDS SUSPENDUS
LOT 4 : CLOISONS MODULAIRES ALUMINIUM
LOT 5 : REVETEMENT DE SOLS SOUPLES
LOT 6 : CHAUFFAGE - VENTILATION - RAFRAICHISSEMENT - PLOMBERIE - EQUIPEMENTS SANITAIRES
LOT 7 : ELECTRICITE - COURANTS FAIBLES</t>
  </si>
  <si>
    <r>
      <rPr>
        <b/>
        <u/>
        <sz val="11"/>
        <color rgb="FF000000"/>
        <rFont val="Arial"/>
        <family val="2"/>
      </rPr>
      <t>Les corps d'état concernés sont définis ci-après :</t>
    </r>
    <r>
      <rPr>
        <sz val="8"/>
        <color rgb="FF000000"/>
        <rFont val="Arial"/>
        <family val="2"/>
      </rPr>
      <t xml:space="preserve">
LOT 1 : PLATRERIE - PEINTURES - FINITIONS
LOT 2 : MENUISERIES INTERIEURES BOIS - AGENCEMENTS
LOT 3 : PLAFONDS SUSPENDUS
LOT 4 : CLOISONS MODULAIRES ALUMINIUM
LOT 5 : REVETEMENT DE SOLS SOUPLES
LOT 6 : CHAUFFAGE - VENTILATION - RAFRAICHISSEMENT - PLOMBERIE - EQUIPEMENTS SANITAIRES
LOT 7 : ELECTRICITE - COURANTS FAIBLES</t>
    </r>
  </si>
  <si>
    <t>4.1.4</t>
  </si>
  <si>
    <t>INTERVENANTS</t>
  </si>
  <si>
    <t xml:space="preserve">Maître d'ouvrage : 
FRANCE TRAVAIL AUVERGNE RHONE-ALPES
13, Rue Crépet
69364 LYON Cedex 07     </t>
  </si>
  <si>
    <r>
      <rPr>
        <b/>
        <u/>
        <sz val="8"/>
        <color rgb="FF000000"/>
        <rFont val="Arial"/>
        <family val="2"/>
      </rPr>
      <t xml:space="preserve">Maître d'ouvrage : </t>
    </r>
    <r>
      <rPr>
        <sz val="8"/>
        <color rgb="FF000000"/>
        <rFont val="Arial"/>
        <family val="2"/>
      </rPr>
      <t xml:space="preserve">
FRANCE TRAVAIL AUVERGNE RHONE-ALPES
13, Rue Crépet
69364 LYON Cedex 07     </t>
    </r>
  </si>
  <si>
    <t>Architecte &amp; Économiste :
Cabinet d'Architectes Pierre TASSIN &amp; Associés (Agence de Saint-Étienne)
5 Rue Jacques BARBIER
42100 SAINT-ETIENNE     
Tel : 04 77 41 17 18</t>
  </si>
  <si>
    <r>
      <rPr>
        <b/>
        <u/>
        <sz val="8"/>
        <color rgb="FF000000"/>
        <rFont val="Arial"/>
        <family val="2"/>
      </rPr>
      <t>Architecte &amp; Économiste :</t>
    </r>
    <r>
      <rPr>
        <sz val="8"/>
        <color rgb="FF000000"/>
        <rFont val="Arial"/>
        <family val="2"/>
      </rPr>
      <t xml:space="preserve">
Cabinet d'Architectes Pierre TASSIN &amp; Associés (Agence de Saint-Étienne)
5 Rue Jacques BARBIER
42100 SAINT-ETIENNE     
Tel : 04 77 41 17 18</t>
    </r>
  </si>
  <si>
    <t>BET Fluides :
BDIBAT
12 Rue Jules SIMON
42100 SAINT-ETIENNE     
Tel : 04 77 51 71 65</t>
  </si>
  <si>
    <r>
      <rPr>
        <b/>
        <u/>
        <sz val="8"/>
        <color rgb="FF000000"/>
        <rFont val="Arial"/>
        <family val="2"/>
      </rPr>
      <t>BET Fluides :</t>
    </r>
    <r>
      <rPr>
        <sz val="8"/>
        <color rgb="FF000000"/>
        <rFont val="Arial"/>
        <family val="2"/>
      </rPr>
      <t xml:space="preserve">
BDIBAT
12 Rue Jules SIMON
42100 SAINT-ETIENNE     
Tel : 04 77 51 71 65</t>
    </r>
  </si>
  <si>
    <t>4.1.5</t>
  </si>
  <si>
    <t>DEFINITION DU PRESENT DOCUMENT</t>
  </si>
  <si>
    <t>Cahier des Clauses Techniques Particulières:
Le Cahier des Clauses Techniques Particulières (CCTP) a pour objet de définir l'ensemble des prestations et leurs modes d'exécution. Il n'a aucun caractère limitatif, l'entreprise devant l'intégralité des travaux nécessaires au complet et parfait achèvement des ouvrages qui lui sont demandés.
Décomposition de Prix Global et Forfaitaire :
La Décomposition de Prix Global et Forfaitaire (DPGF) comporte des quantités par type d'ouvrage selon un mode de métré défini et précisé dans chaque article. Ces quantités sont données à titre indicatif. L'entreprise en doit la vérification avant la remise de son offre.
Seules les descriptions et les localisations des ouvrages au sein de ce présent CCTP sont contractuelles.
L'entreprise doit remettre un prix global et forfaitaire pour l'ensemble des prestations décrites au CCTP en prenant en compte l'ensemble des dispositions sécuritaires, de phasage, d'hygiène et autres... suivant documents joints au dossier de consultation des entreprises. Pour faciliter le travail de chiffrage, un cadre quantitatif est joint à la consultation.
L'entreprise en doit la vérification et la validation. Elle a toute latitude pour modifier les quantités à chaque article de ce document. Le fait de répondre sur la base des quantités proposées (sans modification) vaudra tacite validation par l'entrepreneur de ces quantités. L'entrepreneur ne pourra prétendre à un quelconque recours sur les quantités, du fait qu'il en doit la vérification pendant la période de consultation.
Chaque article quantitatif comprend implicitement l'ensemble des sujétions d'exécution nécessaires à la réalisation complète de la prescription autant sur le plan technique que sur le plan quantitatif conformément aux plans.</t>
  </si>
  <si>
    <r>
      <rPr>
        <b/>
        <u/>
        <sz val="8"/>
        <color rgb="FF000000"/>
        <rFont val="Arial"/>
        <family val="2"/>
      </rPr>
      <t xml:space="preserve">Cahier des Clauses Techniques Particulières:
</t>
    </r>
    <r>
      <rPr>
        <sz val="8"/>
        <color rgb="FF000000"/>
        <rFont val="Arial"/>
        <family val="2"/>
      </rPr>
      <t xml:space="preserve">
Le Cahier des Clauses Techniques Particulières (CCTP) a pour objet de définir l'ensemble des prestations et leurs modes d'exécution. Il n'a aucun caractère limitatif, l'entreprise devant l'intégralité des travaux nécessaires au complet et parfait achèvement des ouvrages qui lui sont demandés.
</t>
    </r>
    <r>
      <rPr>
        <b/>
        <u/>
        <sz val="8"/>
        <color rgb="FF000000"/>
        <rFont val="Arial"/>
        <family val="2"/>
      </rPr>
      <t xml:space="preserve">Décomposition de Prix Global et Forfaitaire :
</t>
    </r>
    <r>
      <rPr>
        <sz val="8"/>
        <color rgb="FF000000"/>
        <rFont val="Arial"/>
        <family val="2"/>
      </rPr>
      <t xml:space="preserve">
La Décomposition de Prix Global et Forfaitaire (DPGF) comporte des quantités par type d'ouvrage selon un mode de métré défini et précisé dans chaque article. Ces quantités sont données à titre indicatif. L'entreprise en doit la vérification avant la remise de son offre.
Seules les descriptions et les localisations des ouvrages au sein de ce présent CCTP sont contractuelles.
L'entreprise doit remettre un prix global et forfaitaire pour l'ensemble des prestations décrites au CCTP en prenant en compte l'ensemble des dispositions sécuritaires, de phasage, d'hygiène et autres... suivant documents joints au dossier de consultation des entreprises. Pour faciliter le travail de chiffrage, un cadre quantitatif est joint à la consultation.
L'entreprise en doit la vérification et la validation. Elle a toute latitude pour modifier les quantités à chaque article de ce document. Le fait de répondre sur la base des quantités proposées (sans modification) vaudra tacite validation par l'entrepreneur de ces quantités. L'entrepreneur ne pourra prétendre à un quelconque recours sur les quantités, du fait qu'il en doit la vérification pendant la période de consultation.
Chaque article quantitatif comprend implicitement l'ensemble des sujétions d'exécution nécessaires à la réalisation complète de la prescription autant sur le plan technique que sur le plan quantitatif conformément aux plans.</t>
    </r>
  </si>
  <si>
    <t>4.1.6</t>
  </si>
  <si>
    <t>CONNAISSANCE DES LIEUX</t>
  </si>
  <si>
    <t>En complément des indications qui lui sont fournies,pour établir son prix forfaitaire l'entrepreneur est réputé avoir, au préalable :
- pris connaissance du plan de masse, de tous plans et documents utiles à la réalisation des travaux, ainsi que du site, des lieux et des terrains d'implantation des ouvrages ou de tous les éléments généraux et locaux en relation avec l'exécution des travaux
- apprécié toutes les conditions d'exécution et s'être rendu compte de leur importance et de leurs particularités
- procédé à un repérage détaillé des lieux (depuis le domaine public), terrains et constructions diverses, et pris connaissance de toutes les conditions physiques et de toutes les sujétions relatives aux lieux des travaux, aux accès et aux abords, à la topographie et à la nature des travaux à pied d'oeuvre, ainsi qu'à l'organisation et au fonctionnement du chantier (moyens de communication et de transports, lieux extraction de matériaux, stockage des matériaux,
ressources en main d'oeuvre, énergie électrique, eau, installation de chantier, éloignement des décharges publiques ou privées, voisinages, etc)
- contrôlé toutes les indications des documents qui lui sont remis
(pièces écrites, documents graphiques),
- recueilli tous renseignements complémentaires éventuels auprès du Maître d'Oeuvre et pris toutes indications utiles auprès des Services Publics ou de caractère public (Services municipaux, Services des eaux, électricité et gaz de France, PTT, etc) et concessionnaires divers.
En aucun cas il ne pourra prétendre à un supplément par suite de difficultés d'accès, d'organisation de chantier ou tout autre contrainte due au terrain ou due à une connaissance imparfaite des ouvrages existants.</t>
  </si>
  <si>
    <t>4.1.7</t>
  </si>
  <si>
    <t>ETAT DES LIEUX</t>
  </si>
  <si>
    <t xml:space="preserve">	Lors du début des travaux, un état des lieux contradictoire sera établi entre le Maître d'Ouvrage, le Maître d'Œuvre et les entrepreneurs. Il concernera l'ensemble des espaces affectés par les travaux et ceux adjacents.
Tous les travaux nécessaires, consécutivement aux dégradations éventuelles constatées, seront imputés à l'entreprise.</t>
  </si>
  <si>
    <t>4.1.8</t>
  </si>
  <si>
    <t>TEXTES REGLEMENTAIRES ET NORMES</t>
  </si>
  <si>
    <t xml:space="preserve">	Les Codes et règlements à observer pour l'exécution des ouvrages, seront ceux normalement utilisés par la profession et plus particulièrement :
• Le code de l'Urbanisme.
• Le code de la construction et de l'habitation.
• Les prescriptions techniques éditées par le C.S.T.B. et contenues dans le R.E.E.F. avec les différentes mises à jour et annexes.
• Le code du travail.
• Les règlements de sécurité.
• Les prescriptions de la santé publique.
• Le Cahier des Clauses Administratives Générales applicable aux marchés privés.
	L'entrepreneur devra respecter les normes françaises pour l'exécution de ses ouvrages et chaque matériau faisant référence à une de ces normes devra être estampillé.
L'entrepreneur devra respecter les fascicules du Cahier des Clauses Techniques Générales en vigueur au moment de la délivrance du permis de construire ou des autorisations administratives.
L'entrepreneur, par le fait de soumissionner, devra se conformer aux textes des Documents Techniques Unifiés français.
	Toutes dérogations devront faire l'objet d'un accord du Maître d'Ouvrage et du Maître d'Œuvre. La valeur de ces textes sera la date de délivrance du permis de construire ou des autorisations administratives.
	Toute la réglementation énumérée, et non limitative, en vigueur à la date d'établissement des prix, bien que non jointe au présent CCTP est supposée connue de l'entreprise et avoir été prise en compte lors de l'établissement de son offre</t>
  </si>
  <si>
    <t>4.1.9</t>
  </si>
  <si>
    <t>OBSERVATION CONCERNANT LE CCTP</t>
  </si>
  <si>
    <t xml:space="preserve">	Il est expressément convenu ce qui suit :
Le CCTP a pour but de renseigner l'entrepreneur sur la nature des travaux à exécuter. Les indications n'ont pas un caractère limitatif.
Dans le cadre du marché forfaitaire arrêté, l'entrepreneur doit l'intégralité des travaux impératif à l'achèvement complet des ouvrages et au fonctionnement parfait des équipements sans exception, ni réserve, sont également indispensables, ceux satisfaisant aux exigences de la réglementation en vigueur, même si le CCTP ne les décrit pas ou si les indications (cotes ou autres) portées au CCTP ou aux documents graphiques doivent, pour atteindre ce résultat, présenter des modifications.
	Le CCTP et les documents graphiques se complètent réciproquement.
L'entrepreneur devra donc réaliser les travaux indispensables à l'achèvement des ouvrages en accord avec le Maître d'Œuvre.
	L'entrepreneur est tenu de d'informer par écrit le Maître d'Œuvre,de toutes difficultés d'interprétation ou toutes discordances éventuellement rencontrées entre le CCTP et les documents graphiques d'une part, entre ces mêmes documents et les prescriptions des règlements ou particularités des ouvrages à exécuter d'autre part (discordances pouvant nuire à leur parfaite réalisation).
	Les ouvrages pour lesquels certaines dispositions des documents graphiques et du CCTP pourraient soulever des divergences d'interprétations d'ordre technique ou architectural, seraient exécutés conformément aux décisions du Maître d'Oeuvre sans entraîner de modification du prix global forfaitaire du marché.
	Tout ouvrage propre aux documents graphiques et non décrit dans le présent CCTP est formellement dû et vice versa. L'entrepreneur a pour obligation d'étudier et de lire, dans son intégralité, le CCTP et l'ensemble des documents du dossier.
Le CCTP définit l'essentiel des ouvrages à exécuter par l'entrepreneur.  Même décrits tous les détails de construction et ouvrages complémentaires nécessaires à la finition des ouvrages sont dus par l'entrepreneur et font partie intégrale du prix global.
Le CCTP de chacun des lots définit les ouvrages et les prestations dus par l'entrepreneur dans le cadre du lot considéré.</t>
  </si>
  <si>
    <t xml:space="preserve">	La mention fourniture et mise en oeuvre de ... et la mention dû au titre du présent lot seront implicitement sous-entendue en l'absence de toute mention contraire.
L'entrepreneur doit à sa charge et à ses frais tous les ouvrages et prestations nécessaires au complet achèvement de l'ouvrage.
Pour l'exécution des travaux, aucune mesure ne devra être prise à l'échelle métrique sur les documents.
	Avant tout début d'exécution, l'entrepreneur sera tenu de vérifier toutes les cotes  portées sur les plans et de s'assurer de leurs concordances entre les différents niveaux et le CCTP, de se garantir sur place de la possibilité de respecter les cotes données et de signaler à la maîtrise d'oeuvre, erreurs ou omissions qui pourraient être constatées. De la même façon, il signalera les dispositions qui ne lui paraîtraient pas en rapport avec la solidité, la conservation ou l'usage auquel les ouvrages sont destinés. S'il y a lieu, le Maître d'Oeuvre examinera les mises au point ou rectifications nécessaires. L'entrepreneur ne pourra, en aucun cas, modifier de son propre gré, le projet.
	Les dimensionnements portés sur les documents graphiques ne devront être changés sans l'accord du Maître d'Oeuvre que cette modification soit nécessitée par une erreur de dimensionnement primitif, une mise au point ultérieure ou par une variante proposée par l'entrepreneur.
	Le cadre de décomposition du prix global et forfaitaire est joint a part du présent CCTP 
Il servira de guide à la remise de prix des entrepreneurs.
Ce cadre de bordereau énumère les diverses unités d'oeuvre employées dans la construction.
L'entreprise est tenue de mettre ses tarifs, en suivant scrupuleusement ce cadre, notamment quant aux quantités.
Toutefois, elle reste responsable quant aux quantités réelles à mettre en œuvre pour le parfait achèvement des travaux. 
Il est rappelé que le présent document est contractuel</t>
  </si>
  <si>
    <t>4.1.10</t>
  </si>
  <si>
    <t>FRAIS A PREVOIR</t>
  </si>
  <si>
    <t>L'entreprise devra incorporer à l'étude de son prix les frais lui incombant:
- Les frais divers découlant du CCTP et de son Annexe tels que frais de voirie, frais de mise en décharge,etc,....
- Les frais divers découlant de l'ensemble des pièces du dossier de consultation.</t>
  </si>
  <si>
    <t>4.1.11</t>
  </si>
  <si>
    <t>LOT TRAITE GLOBAL ET FORFAITAIRE</t>
  </si>
  <si>
    <t xml:space="preserve">	Le présent lot est traité à prix global et forfaitaire. Celui-ci doit être déterminé conformément aux plans de l'architecte et aux indications du présent document. L'entrepreneur ne pourra ignorer les prestations des autres corps d'état dont les travaux sont exécutés en liaison avec les siens. Enfin, il est précisé que l'entrepreneur ne pourra arguer d'un oubli de localisation du devis descriptif, pour prétendre à supplément sur le prix forfaitaire de son marché, si l'ouvrage concerné figure aux plans.</t>
  </si>
  <si>
    <t>4.1.12</t>
  </si>
  <si>
    <t xml:space="preserve">PLAN DE CHANTIER  </t>
  </si>
  <si>
    <t xml:space="preserve">	L'entrepreneur du lot gros œuvre a à sa charge, l'établissement du plan d'organisation du chantier. Ce plan est établi en accord avec les différentes entreprises et comportera :
- les dispositions d'accès, de voiries provisoires, parkings, etc,
- les emplacements des engins de levage, bétonnières, aires de coffrage et de ferraillage, dépôts de matériaux, de gravois,
- les emplacements des magasins, cantines et bureaux ainsi que tous les locaux d'hygiène,
- les emplacements de stockage de terre.
Ce plan est soumis à l'agrément du Maître d'Œuvre et signé par toutes les entreprises.</t>
  </si>
  <si>
    <t>4.1.13</t>
  </si>
  <si>
    <t>RESPONSABILITES COLLECTIVES</t>
  </si>
  <si>
    <t xml:space="preserve">	Conformément au décret du 8 Janvier 1965 concernant la sécurité des personnes (clôturage complet du chantier), toutes les mesures de sécurité nécessaires à la protection des personnes extérieures à la réalisation du chantier (passants, visiteurs, etc) ainsi que toutes personnes participant aux travaux devront être prévues à la charge de l'entrepreneur.
	Bien que la responsabilité de Maître d'Œuvre ne puisse en aucun être mise en cause à ce titre, l'entrepreneur ne pourra refuser de compléter ou d'améliorer les mesures de protection déjà prises si elles sont jugées insuffisantes.</t>
  </si>
  <si>
    <t>4.1.14</t>
  </si>
  <si>
    <t>DOSSIER DES OUVRAGES EXECUTES (DOE)</t>
  </si>
  <si>
    <t xml:space="preserve">	En fin de travaux, avant réception des ouvrages, l'Entrepreneur remettra le Dossier des Ouvrages Exécutés. Chaque D.O.E. comportera au minimum :
- les documents graphiques (plans, détails, photos).
- les notes de calcul.
- les notices fonctionnelles détaillées.
- les listes de points et copie d'écrans des synoptiques pour les gestions techniques des bâtiments ou systèmes assimilés.
- un document de synthèse des paramètres de réglage des équipements de contrôle-commande/régulation (valeurs entrées par l'entreprise à la levée des réserves.
- la liste des matériels et matériaux mis en oeuvre avec leurs caractéristiques techniques.
- les notices d'utilisation des principales installations (chauffage, ventilation, GTB, éclairage...)
- les fiches de garanties des matériels et produits.
- les étiquettes réglementaires pour les émissions dans l'air intérieur des produits de construction et de décoration mis en oeuvre.
- les FDES.
- les préconisations d'entretien.
- la liste des produits consommables avec l'adresse du ou des fournisseurs.
- Ils seront remis en trois exemplaires papier.
- Les plans et schémas de principe seront remis également sous forme informatique au format : .dwg, respectant la charte graphique
</t>
  </si>
  <si>
    <t>4.1.15</t>
  </si>
  <si>
    <t>PLAN D'EXECUTION</t>
  </si>
  <si>
    <t xml:space="preserve">	Le Maître d'Œuvre définit les principes fonctionnels des ouvrages, les plans d'exécution sont à la charge de l'entrepreneur.
	L'entrepreneur établit à ses frais tous les plans des ouvrages y compris les plans dits d'atelier et de chantier (façonnage et fabrication) avec les nomenclatures correspondantes, les notes de calculs, les détails et épures, les caractéristiques des matériels proposés, tous documents indispensables à la parfaite définition et exécution des ouvrages et à la mise en œuvre coordonnée de l'ensemble des ouvrages impliqués.
	Il dressera ces documents à un temps suffisant pour ne pas retarder le déroulement des travaux et les soumettra à l'approbation du Maître d'Œuvre et du Bureau de contrôle auxquels il les diffusera gratuitement.
	Le Maître d'Œuvre se réserve le droit de demander à l'entreprise toutes les justifications complémentaires. Il se réserve également le droit de lui faire supporter toutes rectifications ou modifications sur le dossier d'exécution soumis à l'acceptation dans le cas de non conformité au projet architectural.
	L'entrepreneur ne pourra arguer de ces rectifications ou modifications pour motiver un retard dans l'exécution des ouvrages. L'entrepreneur se conformera aux rectifications que le Maître d'Œuvre et le Bureau de contrôle jugeront utile d'apporter à ces dessins et en tenir compte dans l'exécution des ouvrages. La vérification des plans par le Maître d'Œuvre et le Bureau de contrôle ne saurait en rien diminuer la responsabilité de l'entrepreneur.</t>
  </si>
  <si>
    <t>4.1.16</t>
  </si>
  <si>
    <t>TRAIT DE NIVEAU</t>
  </si>
  <si>
    <t xml:space="preserve">	Le trait de niveau servant à tous les corps d'état n'est tracé sur les murs, poteaux, cloisons et enduits que par l'entreprise de gros-œuvre (1,00 mètre fini)  qui en assure la responsabilité. Si ce trait venait à être effacé prématurément, l'entrepreneur du lot gros-œuvre le tracera de nouveau et ce, autant de fois que  nécessaire, à ses frais 	 il sera également responsable de tous tracés défectueux et en assumera les conséquences le cas échéant.
NOTA : le trait de niveau pour les matériaux destinés à rester apparents (briques, béton, etc) sera battu uniquement sur les huisseries ou sur des piges bois destinées à servir de repère.
L'entrepreneur du lot gros-œuvre se mettra en rapport avec les entreprises concernées, afin de réserver dans les planchers les épaisseurs nécessaires à la mise en œuvre des revêtements de sols.</t>
  </si>
  <si>
    <t>4.1.17</t>
  </si>
  <si>
    <t>PROTECTION DES OUVRAGES</t>
  </si>
  <si>
    <t xml:space="preserve">	Chaque entrepreneur doit la protection de ses ouvrages et de ses équipements, afin d'assurer leur conservation à l'état neuf jusqu'à la réception des ouvrages. 
La dépose de la protection sera réalisée par l'entreprise qui en a effectuée la mise en place.</t>
  </si>
  <si>
    <t>4.1.18</t>
  </si>
  <si>
    <t>RECEPTION DES SUPPORTS</t>
  </si>
  <si>
    <t xml:space="preserve">	Les DTU précisent les tolérances, planimétries, états des surfaces, arases, etc, des différents ouvrages.
	Lorsque ces ouvrages constituent le subjectile d'une prestation d'une autre entreprise, cette dernière doit en assurer la réception avant intervention.
L'exécution des travaux implique l'acceptation, ipso facto, des supports sans réserve.</t>
  </si>
  <si>
    <t>4.1.19</t>
  </si>
  <si>
    <t>RESERVATION</t>
  </si>
  <si>
    <t xml:space="preserve">	Afin d'éviter les percements dans les éléments préfabriqués, les bétons armés terminés, les entrepreneurs des lots intéressés seront dans l'obligation de confirmer ou d'indiquer au Maître d'Œuvre, dans les délais impartis par le calendrier d'exécution, les réservations à pratiquer dans les ouvrages.
	L'entrepreneur n'ayant pas répondu à ces instructions subira les frais des ouvrages complémentaires aux réservations exécutés alors par le lot Gros-œuvre.
En cas de détérioration des ouvrages, les réfections seront effectuées par l'entrepreneur correspondant, aux frais de l'entreprise en faute. Un mémoire spécial sera remis au Maître d'Œuvre.
	La réservation des trous sera à la charge du lot Gros-œuvre. Les taquets, pièces de fixation et fourreaux, sauf prescriptions contraires, seront fournis par les entreprises intéressées et mis en place par l'entrepreneur Gros-œuvre.
	Les entreprises vérifieront sur place avant coulage du béton l'implantation des trous et trémies. Les entrepreneurs concernés resteront solidairement responsable avec le lot Gros-œuvre en cas de mauvaise implantation.</t>
  </si>
  <si>
    <t>4.1.20</t>
  </si>
  <si>
    <t>ECHANTILLONS - MAQUETTES - PROTOTYPES</t>
  </si>
  <si>
    <t xml:space="preserve">	Dès l'ouverture du chantier, les entrepreneurs doivent présenter au Maître d'Œuvre un échantillon ou un prototype ou une maquette des différents matériaux ou ensembles.
Ils seront conservés dans le bureau de chantier durant l'exécution des travaux.
Tous les frais relatifs à cette présentation font partie intégrante du forfait de l'entreprise.
Dans le cas courant de matériaux industrialisés, l'entreprise devra fournir une gamme d'échantillons au Maître d'Œuvre, pour permettre le choix définitif, et ce, avant toute commande. L'entreprise devra également fournir les Procès Verbaux, certificats d'essais, documents techniques Atec du fabricant, etc... afférents à ces matériaux dans le même temps pour validation par le Bureau de Contrôle.
Dans le cas particulier d'ouvrages nécessitant une fabrication, un assemblage, un montage particulier ou autres, le Maître d'Œuvre demandera la réalisation d'un ou plusieurs prototypes avec leurs poses en place réelle, pour validation par le Maître d'Œuvre et le bureau de contrôle avant toute mise en fabrication définitive. Le coût de fabrication et de pose de ces prototypes est implicitement inclus à l'offre de l'entreprise.
Une commande ou une mise en fabrication préalable à la validation écrite des matériaux par la Maîtrise d'Œuvre et le Bureau de contrôle, ne pourra être facturée au Maître d'Ouvrage, et restera à charge de l'entreprise.</t>
  </si>
  <si>
    <t>4.1.21</t>
  </si>
  <si>
    <t>VARIANTES</t>
  </si>
  <si>
    <t xml:space="preserve">	L'entrepreneur pourra apporter des propositions de variantes qui lui sembleraient plus adaptées tant sur le plan économique que sur l'ouvrage. Toutefois, celles-ci ne seront prises en considération que si l'entrepreneur a effectivement chiffré la solution de base et les options prévues au CCTP.</t>
  </si>
  <si>
    <t>4.1.22</t>
  </si>
  <si>
    <t>OPTIONS</t>
  </si>
  <si>
    <t xml:space="preserve">	L'entrepreneur devra obligatoirement sous peine de l'annulation de l'offre chiffrer les options demandées au présent document.</t>
  </si>
  <si>
    <t>4.1.23</t>
  </si>
  <si>
    <t>PHASAGE</t>
  </si>
  <si>
    <t>SANS OBJET</t>
  </si>
  <si>
    <t>4.1.24</t>
  </si>
  <si>
    <t>BRUITS DE CHANTIER</t>
  </si>
  <si>
    <t>4.1.25</t>
  </si>
  <si>
    <t>NETTOYAGE DE CHANTIER</t>
  </si>
  <si>
    <t xml:space="preserve">	Chaque entrepreneur est tenu, en propre, de ramasser ses gravois et ceci au fur et à mesure de l'avancement, il doit procéder au nettoyage ou à la remise en état des installations qu'il aura salies ou détériorées.
	Les nettoyages intérieurs avant la réception seront exécutés par le lot PLATRERIE - PEINTURES
Si l'état de propreté est jugé insuffisant. Le Maître d'Œuvre pourra faire procéder aux enlèvements et nettoyages par un tiers. Les frais engagés seront supportés par les entrepreneurs fautifs, ou s'il y a lieu seront imputés au compte prorata.</t>
  </si>
  <si>
    <r>
      <rPr>
        <b/>
        <sz val="8"/>
        <color rgb="FF000000"/>
        <rFont val="Arial"/>
        <family val="2"/>
      </rPr>
      <t xml:space="preserve">	</t>
    </r>
    <r>
      <rPr>
        <b/>
        <sz val="8"/>
        <color rgb="FFFF1418"/>
        <rFont val="Arial"/>
        <family val="2"/>
      </rPr>
      <t>Chaque entrepreneur est tenu, en propre, de ramasser ses gravois et ceci au fur et à mesure de l'avancement, il doit procéder au nettoyage ou à la remise en état des installations qu'il aura salies ou détériorées.</t>
    </r>
    <r>
      <rPr>
        <sz val="8"/>
        <color rgb="FF000000"/>
        <rFont val="Arial"/>
        <family val="2"/>
      </rPr>
      <t xml:space="preserve">
	Les nettoyages intérieurs avant la réception seront exécutés par le lot PLATRERIE - PEINTURES
Si l'état de propreté est jugé insuffisant. Le Maître d'Œuvre pourra faire procéder aux enlèvements et nettoyages par un tiers. Les frais engagés seront supportés par les entrepreneurs fautifs, ou s'il y a lieu seront imputés au compte prorata.</t>
    </r>
  </si>
  <si>
    <t>4.1.26</t>
  </si>
  <si>
    <t>TRI ET RECYCLAGE DES DECHETS</t>
  </si>
  <si>
    <t xml:space="preserve">	Dans un souci de respect environnemental, de valorisation et de recyclage des déchets, il sera mis en place un tri des déchets sur chantiers. 
La gestion des déchets devra prendre en compte les points suivants.
- diagnostics et repérages avant démolition
- désignation et quantitatifs des matériaux à évacuer
- méthodologies prescrites 
- recyclage sur place (terrassements, démolitions, ..)
- réduction des débris et chutes :  calepinages et optimisation
- plan d'installation de chantier  (collecte, flux, stockage et évacuation)
- procédures d’alerte sur chantier  et  actions correctives
- suivi des déchets (BSD et justification de valorisation)
Ainsi lors des phases de démolitions il sera installé des bennes pour :
	- Déchets inertes
	- Bois
	- Ferrailles
Et pour les phases de second œuvre :
	- Emballages
	- Cartons
	- Déchets inertes
	- Bois
	- Ferrailles....
Cette démarche devra être intégré dans chaque entreprise - Les frais de location de bennes seront à la charge 
du compte pro-rata.</t>
  </si>
  <si>
    <t>3.&amp;</t>
  </si>
  <si>
    <t>4.2</t>
  </si>
  <si>
    <t>3.T</t>
  </si>
  <si>
    <t xml:space="preserve">Fourniture et pose de cloisons modulaires à double parois composées d'une ossature interne en acier galvanisé.
OSSATURE :
- Ossature de section appropriée, traverses et profilés de renfort, poteaux, raidisseurs, joints étanches
- Finition : Aluminium thermo-laqué, coloris blanc RAL 9010
Les profils doivent permettre le passage de la filerie.
REMPLISSAGE :
- Partie pleine :
Panneaux sandwichs composés de deux parements en feuilles de plâtre phonique de 13 mm d'épaisseur revêtus d'un
revêtement vinylique 200 g/m², revêtement mural lessivable
Isolant acoustique entre les 2 panneaux constitué d'un matelas de laine de roche haute densité de 45 mm d'épaisseur
Classement M1
Réflexion de la Lumière : &gt; 50%
- Partie vitrée :
Remplissage par vitrage de sécurité en verre feuilleté de sécurité d'épaisseur adaptée suivant précisions : vitrage STADIP
33/2 finition verre clair + vitrophanie. (motif de vitrophanie au choix de l'architecte)
- Les nus des remplissages et vitrages devront être aux mêmes nus que les ossatures)
- Les vitrages seront marqués visuellement afin d'être facilement repérés par les personnes malvoyantes
Compris tous accessoires tels que cornières, angles, rives, lisse de couronnement, couvre-joints, par-closes, huisseries,
etc..
MISE EN OEUVRE :
Assemblage par emboîtement sans aucune poussée sur les plafonds.
- Toutes sujétions de fixation au sol et en sous face de plafonds suspendus de type plaque de plâtre, dalles métalliques et bac
métalliques
- Liaisons et raccords aux droits des doublages et cloisons plaque de plâtre, accessoires, couvre joints, plinthes, clips,
angles divers, adaptateurs, profils droit d'arrêts de cloison, découpes ou réservations vers appareillage divers, etc
- Sujétions pour montant double au droit des traversées des joints de dilatation
- Tous détails de mise en oeuvre suivant notice du fabricant et procès verbaux, et DTU 35.1
- Compris protection des ouvrages attenants
CARACTERIQUES ACOUSTIQUES ( suivant norme E.N ISO 717-1)
- Cloison aluminium pleine avec affaiblissement acoustique de 40 dB mini
- Cloison aluminium vitrée avec affaiblissement acoustique de 31 dB mini avec simple vitrage et 42 dB avec double
vitrage
</t>
  </si>
  <si>
    <r>
      <rPr>
        <sz val="9"/>
        <color rgb="FF000000"/>
        <rFont val="Arial"/>
        <family val="2"/>
      </rPr>
      <t xml:space="preserve">Fourniture et pose de cloisons modulaires à double parois composées d'une ossature interne en acier galvanisé.
OSSATURE :
- Ossature de section appropriée, traverses et profilés de renfort, poteaux, raidisseurs, joints étanches
- Finition : Aluminium thermo-laqué, coloris blanc RAL 9010
Les profils doivent permettre le passage de la filerie.
REMPLISSAGE :
- Partie pleine :
Panneaux sandwichs composés de deux parements en feuilles de plâtre phonique de 13 mm d'épaisseur revêtus d'un
revêtement vinylique 200 g/m², revêtement mural lessivable
Isolant acoustique entre les 2 panneaux constitué d'un matelas de laine de roche haute densité de 45 mm d'épaisseur
Classement M1
Réflexion de la Lumière : &gt; 50%
- Partie vitrée :
Remplissage par vitrage de sécurité en verre feuilleté de sécurité d'épaisseur adaptée suivant précisions : vitrage STADIP
33/2 finition verre clair + vitrophanie. (motif de vitrophanie au choix de l'architecte)
- Les nus des remplissages et vitrages devront être aux mêmes nus que les ossatures)
- Les vitrages seront marqués visuellement afin d'être facilement repérés par les personnes malvoyantes
Compris tous accessoires tels que cornières, angles, rives, lisse de couronnement, couvre-joints, par-closes, huisseries,
etc..
MISE EN OEUVRE :
Assemblage par emboîtement sans aucune poussée sur les plafonds.
- Toutes sujétions de fixation au sol et en sous face de plafonds suspendus de type plaque de plâtre, dalles métalliques et bac
métalliques
- Liaisons et raccords aux droits des doublages et cloisons plaque de plâtre, accessoires, couvre joints, plinthes, clips,
angles divers, adaptateurs, profils droit d'arrêts de cloison, découpes ou réservations vers appareillage divers, etc
- Sujétions pour montant double au droit des traversées des joints de dilatation
- Tous détails de mise en oeuvre suivant notice du fabricant et procès verbaux, et DTU 35.1
- Compris protection des ouvrages attenants
CARACTERIQUES ACOUSTIQUES ( suivant norme E.N ISO 717-1)
- Cloison aluminium pleine avec affaiblissement acoustique de 40 dB mini
- Cloison aluminium vitrée avec affaiblissement acoustique de 31 dB mini avec simple vitrage et 42 dB avec double
vitrage
</t>
    </r>
    <r>
      <rPr>
        <sz val="8"/>
        <color rgb="FF000000"/>
        <rFont val="Arial"/>
        <family val="2"/>
      </rPr>
      <t xml:space="preserve"> </t>
    </r>
  </si>
  <si>
    <t>4.2.1</t>
  </si>
  <si>
    <t>REZ DE CHAUSSÉE</t>
  </si>
  <si>
    <t>4.2.1.1</t>
  </si>
  <si>
    <t>ÉLÉMENTS PLEINS DE 80 MM D'ÉPAISSEUR</t>
  </si>
  <si>
    <t>9.T</t>
  </si>
  <si>
    <t xml:space="preserve">Fourniture et pose d'éléments pleins de cloisons modulaires suivant plans cloisons de séparation entre les bureaux, salle 
de réunion, atelier, dégagement, espace employeurs. 
Éléments avec porte ou châssis comptés indépendamment et décrits aux articles suivants. 
Compris toutes sujétions de pose et accessoires.
Compris toutes sujétions de fournitures et de réalisations pour une parfaite exécution de l'ouvrage.
</t>
  </si>
  <si>
    <t>9.M.Z</t>
  </si>
  <si>
    <t>9.UMOD</t>
  </si>
  <si>
    <t>Mode de métré : Au m² avec déduction des ouvertures</t>
  </si>
  <si>
    <t>9.L</t>
  </si>
  <si>
    <t>Localisation : Suivant plans de l'architecte :
	- Cloisons entre les bureaux
	- Cloisons entre les bureaux et les dégagements</t>
  </si>
  <si>
    <t>9.&amp;</t>
  </si>
  <si>
    <t>4.2.1.2</t>
  </si>
  <si>
    <t>ÉLÉMENTS VITRÉS DOUBLE VITRAGE TOUTE HAUTEUR DE 80 MM D'ÉPAISSEUR</t>
  </si>
  <si>
    <t xml:space="preserve">Fourniture et pose d'éléments vitrés toute hauteur suivant plans de cloisons de séparation composé de : 
- Châssis vitrés toute hauteur 
- Double vitrage de type "SGG STADIP 44/2" de chez SAINT GOBAIN ou équivalent 
- Finition : Verre clair 
- Hauteur : 
RdC = 2,50 m 
- Affaiblissement acoustique : 35 dB mini 
- Compris toutes sujétions de pose et accessoires.
- Compris toutes sujétions de fournitures et de réalisations pour une parfaite exécution de l'ouvrage.
</t>
  </si>
  <si>
    <t>Mode de métré : Au m²</t>
  </si>
  <si>
    <t>Localisation : Suivant plans de l'architecte :
	- Châssis vitrés entre les bureaux et les Dégagements</t>
  </si>
  <si>
    <t>(Z)</t>
  </si>
  <si>
    <t>6.&amp;</t>
  </si>
  <si>
    <t>4.2.2</t>
  </si>
  <si>
    <t>ÉTAGE R+1</t>
  </si>
  <si>
    <t>4.2.2.1</t>
  </si>
  <si>
    <t>4.2.2.2</t>
  </si>
  <si>
    <t xml:space="preserve">Fourniture et pose d'éléments vitrés toute hauteur suivant plans de cloisons de séparation composé de : 
- Châssis vitrés toute hauteur 
- Double vitrage de type "SGG STADIP 44/2" de chez SAINT GOBAIN ou équivalent 
- Finition : Verre clair 
- Hauteur : 
R+1 = 2,50 m 
- Affaiblissement acoustique : 35 dB mini 
- Compris toutes sujétions de pose et accessoires.
- Compris toutes sujétions de fournitures et de réalisations pour une parfaite exécution de l'ouvrage.
</t>
  </si>
  <si>
    <t>4.2.3</t>
  </si>
  <si>
    <t>ÉTAGE R+2</t>
  </si>
  <si>
    <t>4.2.3.1</t>
  </si>
  <si>
    <t>4.2.3.2</t>
  </si>
  <si>
    <t xml:space="preserve">Fourniture et pose d'éléments vitrés toute hauteur suivant plans de cloisons de séparation composé de : 
- Châssis vitrés toute hauteur 
- Double vitrage de type "SGG STADIP 44/2" de chez SAINT GOBAIN ou équivalent 
- Finition : Verre clair 
- Hauteur : 
R+2 = 2,50 m 
- Affaiblissement acoustique : 35 dB mini 
- Compris toutes sujétions de pose et accessoires.
- Compris toutes sujétions de fournitures et de réalisations pour une parfaite exécution de l'ouvrage.
</t>
  </si>
  <si>
    <t>Total H.T. :</t>
  </si>
  <si>
    <t>Total T.V.A. (20%) :</t>
  </si>
  <si>
    <t>Total T.T.C. :</t>
  </si>
  <si>
    <t>4.3</t>
  </si>
  <si>
    <t>BLOCS PORTES</t>
  </si>
  <si>
    <t>4.3.1</t>
  </si>
  <si>
    <t>BLOCS-PORTES SIMPLES</t>
  </si>
  <si>
    <t>4.3.1.1</t>
  </si>
  <si>
    <t>4.3.1.1.1</t>
  </si>
  <si>
    <t>BLOCS-PORTES SIMPLES STRATIFIÉS + IMPOSTE FILANTE STRATIFIÉE - DIMENSIONS 1000 X 2500 HT MM</t>
  </si>
  <si>
    <t xml:space="preserve">Fourniture et pose de blocs-portes simples stratifiés avec imposte filante de dimension 1000 x 2500 mm ht comprenant 
notamment : 
Huisserie :
- Type : Aluminium 
- Passage libre : 0,93 x 2,04 m ht 
- Finition : Laqué blanc RAL 9010 
Imposte : 
- Type : Bois à âme pleine 
- Nombre et dimensions : 1 de 1,00 x 0,50 m ht 
- Finition : Stratifié 2 faces référence "Chêne clair à fil" 
Vantail :
- Type : Bois à âme pleine 
- Nombre et dimensions : 1 vantail de 0,93 x 2,04 m ht 
- Type d'ouvrant : Battant 
- Finition : Stratifié 2 faces référence "Chêne clair à fil" 
- Serrure type SERIE 800 à larder de BRICARD ou équivalent 
- Garniture : Béquilles aux deux faces de type "Ligne Paris" de chez HOPPE ou équivalent 
- Butoir de sol ou mur 
- Signalétique : Suivant plans d'architecte 
Affaiblissement acoustique de l'ensemble 31 dB. 
Compris toutes sujétions de fournitures et de réalisations pour une parfaite exécution de l'ouvrage.
</t>
  </si>
  <si>
    <r>
      <rPr>
        <sz val="8"/>
        <color rgb="FF000000"/>
        <rFont val="Arial"/>
        <family val="2"/>
      </rPr>
      <t xml:space="preserve">Fourniture et pose de blocs-portes simples stratifiés avec imposte filante de dimension 1000 x 2500 mm ht comprenant 
notamment : 
</t>
    </r>
    <r>
      <rPr>
        <b/>
        <u/>
        <sz val="8"/>
        <color rgb="FF000000"/>
        <rFont val="Arial"/>
        <family val="2"/>
      </rPr>
      <t>Huisserie :</t>
    </r>
    <r>
      <rPr>
        <sz val="8"/>
        <color rgb="FF000000"/>
        <rFont val="Arial"/>
        <family val="2"/>
      </rPr>
      <t xml:space="preserve">
- Type : Aluminium 
- Passage libre : 0,93 x 2,04 m ht 
- Finition : Laqué blanc RAL 9010 
</t>
    </r>
    <r>
      <rPr>
        <b/>
        <u/>
        <sz val="8"/>
        <color rgb="FF000000"/>
        <rFont val="Arial"/>
        <family val="2"/>
      </rPr>
      <t>Imposte :</t>
    </r>
    <r>
      <rPr>
        <sz val="8"/>
        <color rgb="FF000000"/>
        <rFont val="Arial"/>
        <family val="2"/>
      </rPr>
      <t xml:space="preserve"> 
- Type : Bois à âme pleine 
- Nombre et dimensions : 1 de 1,00 x 0,50 m ht 
- Finition : Stratifié 2 faces référence "Chêne clair à fil" 
</t>
    </r>
    <r>
      <rPr>
        <b/>
        <u/>
        <sz val="8"/>
        <color rgb="FF000000"/>
        <rFont val="Arial"/>
        <family val="2"/>
      </rPr>
      <t>Vantail :</t>
    </r>
    <r>
      <rPr>
        <sz val="8"/>
        <color rgb="FF000000"/>
        <rFont val="Arial"/>
        <family val="2"/>
      </rPr>
      <t xml:space="preserve">
- Type : Bois à âme pleine 
- Nombre et dimensions : 1 vantail de 0,93 x 2,04 m ht 
- Type d'ouvrant : Battant 
- Finition : Stratifié 2 faces référence "Chêne clair à fil" 
- Serrure type SERIE 800 à larder de BRICARD ou équivalent 
- Garniture : Béquilles aux deux faces de type "Ligne Paris" de chez HOPPE ou équivalent 
- Butoir de sol ou mur 
- Signalétique : Suivant plans d'architecte 
Affaiblissement acoustique de l'ensemble 31 dB. 
Compris toutes sujétions de fournitures et de réalisations pour une parfaite exécution de l'ouvrage.
</t>
    </r>
  </si>
  <si>
    <t>Mode de métré : A l'unité</t>
  </si>
  <si>
    <t xml:space="preserve">Localisation : Suivant plans de l'architecte :
	- Portes entre les Bureaux 4,5,8
</t>
  </si>
  <si>
    <t>4.3.1.1.2</t>
  </si>
  <si>
    <t>BLOCS-PORTES SIMPLES STRATIFIÉS TOUTE HAUTEUR STRATIFIÉE - DIMENSIONS 1000 X 2500 HT MM (1)</t>
  </si>
  <si>
    <t xml:space="preserve">Fourniture et pose de blocs-portes simples stratifiés toute hauteur de dimension 1000 x 2500 mm ht comprenant 
notamment : 
Huisserie :
- Type : Aluminium 
- Passage libre : 0,93 x 2,44 m ht 
- Finition : Laqué blanc RAL 9010 
Vantail :
- Type : Bois à âme pleine 
- Nombre et dimensions : 1 vantail de 0,93 x 2,44 m ht 
- Type d'ouvrant : Battant 
- Finition : Stratifié 2 faces référence "Chêne clair à fil" 
- Serrure type SERIE 800 à larder de BRICARD ou équivalent 
- Garniture : Béquilles aux deux faces de type "Ligne Paris" de chez HOPPE ou équivalent 
- Butoir de sol ou mur 
- Signalétique : Suivant plans d'architecte 
Affaiblissement acoustique de l'ensemble 31 dB. 
Compris toutes sujétions de fournitures et de réalisations pour une parfaite exécution de l'ouvrage.
</t>
  </si>
  <si>
    <r>
      <rPr>
        <sz val="8"/>
        <color rgb="FF000000"/>
        <rFont val="Arial"/>
        <family val="2"/>
      </rPr>
      <t xml:space="preserve">Fourniture et pose de blocs-portes simples stratifiés toute hauteur de dimension 1000 x 2500 mm ht comprenant 
notamment : 
</t>
    </r>
    <r>
      <rPr>
        <b/>
        <u/>
        <sz val="8"/>
        <color rgb="FF000000"/>
        <rFont val="Arial"/>
        <family val="2"/>
      </rPr>
      <t>Huisserie :</t>
    </r>
    <r>
      <rPr>
        <sz val="8"/>
        <color rgb="FF000000"/>
        <rFont val="Arial"/>
        <family val="2"/>
      </rPr>
      <t xml:space="preserve">
- Type : Aluminium 
- Passage libre : 0,93 x 2,44 m ht 
- Finition : Laqué blanc RAL 9010 
</t>
    </r>
    <r>
      <rPr>
        <b/>
        <u/>
        <sz val="8"/>
        <color rgb="FF000000"/>
        <rFont val="Arial"/>
        <family val="2"/>
      </rPr>
      <t>Vantail :</t>
    </r>
    <r>
      <rPr>
        <sz val="8"/>
        <color rgb="FF000000"/>
        <rFont val="Arial"/>
        <family val="2"/>
      </rPr>
      <t xml:space="preserve">
- Type : Bois à âme pleine 
- Nombre et dimensions : 1 vantail de 0,93 x 2,44 m ht 
- Type d'ouvrant : Battant 
- Finition : Stratifié 2 faces référence "Chêne clair à fil" 
- Serrure type SERIE 800 à larder de BRICARD ou équivalent 
- Garniture : Béquilles aux deux faces de type "Ligne Paris" de chez HOPPE ou équivalent 
- Butoir de sol ou mur 
- Signalétique : Suivant plans d'architecte 
Affaiblissement acoustique de l'ensemble 31 dB. 
Compris toutes sujétions de fournitures et de réalisations pour une parfaite exécution de l'ouvrage.
</t>
    </r>
  </si>
  <si>
    <t xml:space="preserve">Localisation : Suivant plans de l'architecte :
	- Portes entre les Bureaux 2, Tisanerie, Atelier
</t>
  </si>
  <si>
    <t>4.3.1.1.3</t>
  </si>
  <si>
    <t>BLOCS-PORTES SIMPLES VITRÉS + IMPOSTE FILANTE VITRÉE - DIMENSIONS 1000 X 2500 HT MM</t>
  </si>
  <si>
    <t xml:space="preserve">Fourniture et pose de blocs-portes simples stratifiés avec imposte filante de dimension 1000 x 2500 mm ht comprenant 
notamment : 
Huisserie :
- Type : Aluminium 
- Passage libre : 0,93 x 2,04 m ht 
- Finition : Laqué blanc RAL 9010 
Imposte : 
- Type : Bois à âme pleine 
- Nombre et dimensions : 1 de 1,00 x 0,50 m ht 
- Finition : Vitré verre clair STADIP 44/2
Vantail :
- Type : Bois à âme pleine 
- Nombre et dimensions : 1 vantail de 0,93 x 2,04 m ht 
- Type d'ouvrant : Battant 
- Finition : Vitré verre clair STADIP 44/2
- Serrure type SERIE 800 à larder de BRICARD ou équivalent 
- Garniture : Béquilles aux deux faces de type "Ligne Paris" de chez HOPPE ou équivalent 
- Butoir de sol ou mur 
- Signalétique : Suivant plans d'architecte 
Affaiblissement acoustique de l'ensemble 31 dB. 
Compris toutes sujétions de fournitures et de réalisations pour une parfaite exécution de l'ouvrage.
</t>
  </si>
  <si>
    <r>
      <rPr>
        <sz val="8"/>
        <color rgb="FF000000"/>
        <rFont val="Arial"/>
        <family val="2"/>
      </rPr>
      <t xml:space="preserve">Fourniture et pose de blocs-portes simples stratifiés avec imposte filante de dimension 1000 x 2500 mm ht comprenant 
notamment : 
</t>
    </r>
    <r>
      <rPr>
        <b/>
        <u/>
        <sz val="8"/>
        <color rgb="FF000000"/>
        <rFont val="Arial"/>
        <family val="2"/>
      </rPr>
      <t>Huisserie :</t>
    </r>
    <r>
      <rPr>
        <sz val="8"/>
        <color rgb="FF000000"/>
        <rFont val="Arial"/>
        <family val="2"/>
      </rPr>
      <t xml:space="preserve">
- Type : Aluminium 
- Passage libre : 0,93 x 2,04 m ht 
- Finition : Laqué blanc RAL 9010 
</t>
    </r>
    <r>
      <rPr>
        <b/>
        <u/>
        <sz val="8"/>
        <color rgb="FF000000"/>
        <rFont val="Arial"/>
        <family val="2"/>
      </rPr>
      <t>Imposte :</t>
    </r>
    <r>
      <rPr>
        <sz val="8"/>
        <color rgb="FF000000"/>
        <rFont val="Arial"/>
        <family val="2"/>
      </rPr>
      <t xml:space="preserve"> 
- Type : Bois à âme pleine 
- Nombre et dimensions : 1 de 1,00 x 0,50 m ht 
- Finition : Vitré verre clair STADIP 44/2
</t>
    </r>
    <r>
      <rPr>
        <b/>
        <u/>
        <sz val="8"/>
        <color rgb="FF000000"/>
        <rFont val="Arial"/>
        <family val="2"/>
      </rPr>
      <t>Vantail :</t>
    </r>
    <r>
      <rPr>
        <sz val="8"/>
        <color rgb="FF000000"/>
        <rFont val="Arial"/>
        <family val="2"/>
      </rPr>
      <t xml:space="preserve">
- Type : Bois à âme pleine 
- Nombre et dimensions : 1 vantail de 0,93 x 2,04 m ht 
- Type d'ouvrant : Battant 
- Finition : Vitré verre clair STADIP 44/2
- Serrure type SERIE 800 à larder de BRICARD ou équivalent 
- Garniture : Béquilles aux deux faces de type "Ligne Paris" de chez HOPPE ou équivalent 
- Butoir de sol ou mur 
- Signalétique : Suivant plans d'architecte 
Affaiblissement acoustique de l'ensemble 31 dB. 
Compris toutes sujétions de fournitures et de réalisations pour une parfaite exécution de l'ouvrage.
</t>
    </r>
  </si>
  <si>
    <t>Localisation : Suivant plans de l'architecte :
	- Portes entre les Bureau 1 et Espace libre-accès</t>
  </si>
  <si>
    <t>4.3.1.2</t>
  </si>
  <si>
    <t>4.3.1.2.1</t>
  </si>
  <si>
    <t>Localisation : Suivant plans de l'architecte :
	- Portes entre les Bureaux
	- Portes entre les Bureaux et les Dégagements</t>
  </si>
  <si>
    <t>4.3.1.2.2</t>
  </si>
  <si>
    <t>4.3.1.2.3</t>
  </si>
  <si>
    <t>BLOCS-PORTES SIMPLES STRATIFIÉS TOUTE HAUTEUR STRATIFIÉE - DIMENSIONS 1000 X 2400 HT MM (2)</t>
  </si>
  <si>
    <t xml:space="preserve">Fourniture et pose de blocs-portes simples stratifiés toute hauteur de dimension 1000 x 2400 mm ht comprenant 
notamment : 
Huisserie :
- Type : Aluminium 
- Passage libre : 0,93 x 2,34 m ht 
- Finition : Laqué blanc RAL 9010 
Vantail :
- Type : Bois à âme pleine 
- Nombre et dimensions : 1 vantail de 0,93 x 2,34 m ht 
- Type d'ouvrant : Battant 
- Finition : Stratifié 2 faces référence "Chêne clair à fil" 
- Serrure type SERIE 800 à larder de BRICARD ou équivalent 
- Garniture : Béquilles aux deux faces de type "Ligne Paris" de chez HOPPE ou équivalent 
- Butoir de sol ou mur 
- Signalétique : Suivant plans d'architecte 
Affaiblissement acoustique de l'ensemble 31 dB. 
Compris toutes sujétions de fournitures et de réalisations pour une parfaite exécution de l'ouvrage.
</t>
  </si>
  <si>
    <r>
      <rPr>
        <sz val="8"/>
        <color rgb="FF000000"/>
        <rFont val="Arial"/>
        <family val="2"/>
      </rPr>
      <t xml:space="preserve">Fourniture et pose de blocs-portes simples stratifiés toute hauteur de dimension 1000 x 2400 mm ht comprenant 
notamment : 
</t>
    </r>
    <r>
      <rPr>
        <b/>
        <u/>
        <sz val="8"/>
        <color rgb="FF000000"/>
        <rFont val="Arial"/>
        <family val="2"/>
      </rPr>
      <t>Huisserie :</t>
    </r>
    <r>
      <rPr>
        <sz val="8"/>
        <color rgb="FF000000"/>
        <rFont val="Arial"/>
        <family val="2"/>
      </rPr>
      <t xml:space="preserve">
- Type : Aluminium 
- Passage libre : 0,93 x 2,34 m ht 
- Finition : Laqué blanc RAL 9010 
</t>
    </r>
    <r>
      <rPr>
        <b/>
        <u/>
        <sz val="8"/>
        <color rgb="FF000000"/>
        <rFont val="Arial"/>
        <family val="2"/>
      </rPr>
      <t>Vantail :</t>
    </r>
    <r>
      <rPr>
        <sz val="8"/>
        <color rgb="FF000000"/>
        <rFont val="Arial"/>
        <family val="2"/>
      </rPr>
      <t xml:space="preserve">
- Type : Bois à âme pleine 
- Nombre et dimensions : 1 vantail de 0,93 x 2,34 m ht 
- Type d'ouvrant : Battant 
- Finition : Stratifié 2 faces référence "Chêne clair à fil" 
- Serrure type SERIE 800 à larder de BRICARD ou équivalent 
- Garniture : Béquilles aux deux faces de type "Ligne Paris" de chez HOPPE ou équivalent 
- Butoir de sol ou mur 
- Signalétique : Suivant plans d'architecte 
Affaiblissement acoustique de l'ensemble 31 dB. 
Compris toutes sujétions de fournitures et de réalisations pour une parfaite exécution de l'ouvrage.
</t>
    </r>
  </si>
  <si>
    <t>Localisation : Suivant plans de l'architecte :
	- Portes Bureau 24
	- Portes Bureau 25</t>
  </si>
  <si>
    <t>4.3.1.3</t>
  </si>
  <si>
    <t>4.3.1.3.1</t>
  </si>
  <si>
    <t>4.&amp;</t>
  </si>
  <si>
    <t>4.3.2</t>
  </si>
  <si>
    <t>BLOCS PORTES DOUBLES</t>
  </si>
  <si>
    <t>4.3.2.1</t>
  </si>
  <si>
    <t>4.3.2.1.1</t>
  </si>
  <si>
    <t>BLOCS-PORTES DOUBLE STRATIFIÉS + IMPOSTE FILANTE STRATIFIÉE - DIMENSIONS 1500 X 2500 HT MM</t>
  </si>
  <si>
    <t xml:space="preserve">Fourniture et pose de blocs-portes simples stratifiés avec imposte filante de dimension 1500 x 2500 mm ht comprenant 
notamment : 
Huisserie :
- Type : Aluminium 
- Passage libre : 0,93 + 0,53 x 2,04 m ht 
- Finition : Laqué blanc RAL 9010 
Imposte : 
- Type : Bois à âme pleine 
- Nombre et dimensions : 1 de 1,50 x 0,50 m ht 
- Finition : Stratifié 2 faces référence "Chêne clair à fil" 
Vantail :
- Type : Bois à âme pleine 
- Nombre et dimensions : 1 vantail de 0,93 + 0,53 x 2,04 m ht 
- Type d'ouvrant : Battant 
- Finition : Stratifié 2 faces référence "Chêne clair à fil" 
- Serrure type SERIE 800 à larder de BRICARD ou équivalent 
- Garniture : Béquilles aux deux faces de type "Ligne Paris" de chez HOPPE ou équivalent 
- Butoir de sol ou mur 
- sélecteur de vantail 
- Signalétique : Suivant plans d'architecte 
Affaiblissement acoustique de l'ensemble 31 dB. 
Compris toutes sujétions de fournitures et de réalisations pour une parfaite exécution de l'ouvrage.
</t>
  </si>
  <si>
    <r>
      <rPr>
        <sz val="8"/>
        <color rgb="FF000000"/>
        <rFont val="Arial"/>
        <family val="2"/>
      </rPr>
      <t xml:space="preserve">Fourniture et pose de blocs-portes simples stratifiés avec imposte filante de dimension 1500 x 2500 mm ht comprenant 
notamment : 
</t>
    </r>
    <r>
      <rPr>
        <b/>
        <u/>
        <sz val="8"/>
        <color rgb="FF000000"/>
        <rFont val="Arial"/>
        <family val="2"/>
      </rPr>
      <t>Huisserie :</t>
    </r>
    <r>
      <rPr>
        <sz val="8"/>
        <color rgb="FF000000"/>
        <rFont val="Arial"/>
        <family val="2"/>
      </rPr>
      <t xml:space="preserve">
- Type : Aluminium 
- Passage libre : 0,93 + 0,53 x 2,04 m ht 
- Finition : Laqué blanc RAL 9010 
</t>
    </r>
    <r>
      <rPr>
        <b/>
        <u/>
        <sz val="8"/>
        <color rgb="FF000000"/>
        <rFont val="Arial"/>
        <family val="2"/>
      </rPr>
      <t>Imposte :</t>
    </r>
    <r>
      <rPr>
        <sz val="8"/>
        <color rgb="FF000000"/>
        <rFont val="Arial"/>
        <family val="2"/>
      </rPr>
      <t xml:space="preserve"> 
- Type : Bois à âme pleine 
- Nombre et dimensions : 1 de 1,50 x 0,50 m ht 
- Finition : Stratifié 2 faces référence "Chêne clair à fil" 
</t>
    </r>
    <r>
      <rPr>
        <b/>
        <u/>
        <sz val="8"/>
        <color rgb="FF000000"/>
        <rFont val="Arial"/>
        <family val="2"/>
      </rPr>
      <t>Vantail :</t>
    </r>
    <r>
      <rPr>
        <sz val="8"/>
        <color rgb="FF000000"/>
        <rFont val="Arial"/>
        <family val="2"/>
      </rPr>
      <t xml:space="preserve">
- Type : Bois à âme pleine 
- Nombre et dimensions : 1 vantail de 0,93 + 0,53 x 2,04 m ht 
- Type d'ouvrant : Battant 
- Finition : Stratifié 2 faces référence "Chêne clair à fil" 
- Serrure type SERIE 800 à larder de BRICARD ou équivalent 
- Garniture : Béquilles aux deux faces de type "Ligne Paris" de chez HOPPE ou équivalent 
- Butoir de sol ou mur 
- sélecteur de vantail 
- Signalétique : Suivant plans d'architecte 
Affaiblissement acoustique de l'ensemble 31 dB. 
Compris toutes sujétions de fournitures et de réalisations pour une parfaite exécution de l'ouvrage.
</t>
    </r>
  </si>
  <si>
    <t>Localisation : Suivant plans de l'architecte :
	- Portes entre les Dégagements</t>
  </si>
  <si>
    <t>4.3.2.2</t>
  </si>
  <si>
    <t>4.3.2.2.1</t>
  </si>
  <si>
    <t>4.3.3</t>
  </si>
  <si>
    <t>ACCESSOIRES POUR PORTES</t>
  </si>
  <si>
    <t>4.3.3.1</t>
  </si>
  <si>
    <t>4.3.3.1.1</t>
  </si>
  <si>
    <t>FERME PORTE HYDRAULIQUE</t>
  </si>
  <si>
    <t xml:space="preserve">Fourniture et pose de ferme-porte automatique à bandeau, pour porte, à frein hydraulique avec barre à glissière dont la 
force effective au point zéro est appropriée au type de la porte suivant exigences de la norme NF-EN 1154 et normes 
handicapés. 
Capot en aluminium anodisé. 
Compris toutes sujétions de pose.
Compris toutes sujétions de fournitures et de réalisations pour une parfaite exécution de l'ouvrage.
</t>
  </si>
  <si>
    <t>Localisation : Suivant plans de l'architecte :
ReZ de chaussée :
	- Pour porte  Bureau 1 2u
	- Pour porte  Dégagement 
	- Pour porte  Atelier 2u
	- Pour porte Bureau 2
	- Pour porte  Tisanerie 
	- Pour porte Bureau 8</t>
  </si>
  <si>
    <t>4.3.3.1.2</t>
  </si>
  <si>
    <t>SYSTEME DE FERMETURE PAR GACHE ÉLECTRIQUE</t>
  </si>
  <si>
    <t xml:space="preserve">Fourniture et pose de système de fermeture par gâche électrique comprenant notamment : 
- Système de fermeture par gâche électrique à mortaisée, alimentation 24 volts, fonctionnement à rupture y compris 
raccordement au lecteur de badge et asservis au système d'Alarme incendie si nécessaire suivant la norme NFS 61-937 
avec 
PV. 
- Les commandes d'ouverture seront de type contrôle d'accès par badge. 
- Le lecteur de badge est à la charge du maître d'ouvrage, seul le raccordement à celui ci-ci est à la charge du présent lot. 
- Toute sujétions pour adaptation sur bloc-porte bois à 1 ou 2 vantaux type passe câble encastré. 
Objectifs à atteindre : 
- En utilisation normale, B-porte en position fermé et condamner avec déverrouillage par insertion du badge. 
- L'ouverture depuis l'intérieur est toujours possible avec la béquille. 
- En cas d'incendie, décondamnation de la gâche électrique grâce à l'asservissement à la centrale incendie. 
NOTA : L'entreprise devra au moment des études d'exécution en phase Chantier, la mise au point du système en 
concertation 
avec le titulaire du lots courants faibles, pour une parfaite comptabilité des systèmes mise en oeuvre. Elle devra cependant 
prévoir l'ensemble des accessoires nécessaires pour obtenir les objectifs fixés.
</t>
  </si>
  <si>
    <t xml:space="preserve">Localisation : Suivant plans de l'architecte :
ReZ de chaussée :
	- Pour porte  Bureau 1 </t>
  </si>
  <si>
    <t>4.3.3.1.3</t>
  </si>
  <si>
    <t>VENTOUSE ÉLECTROMAGNÉTIQUE 300 KG</t>
  </si>
  <si>
    <t xml:space="preserve">Fourniture et pose de ventouse électromagnétique d'un type garantissant une faible consommation avec contre-plaque à fixation souple.
Pose encastrée de la ventouse sur dormant.
Pose soudée sur la contre-plaque, sur le vantail ouvrant.
Raccordement électrique depuis arrivée de courant à proximité
Compris toutes sujétions de fourniture et de réalisations pour une parfaite exécution de l'ouvrage.
</t>
  </si>
  <si>
    <t>Localisation : Suivant plans de l'architecte :
ReZ de chaussée :
	- Pour porte  Bureau 2
	- Pour porte  Atelier (2u)
	- Pour porte  Dégagement 
	- Pour porte  Tisanerie 
	- Pour porte Bureau 8</t>
  </si>
  <si>
    <t>4.3.3.1.4</t>
  </si>
  <si>
    <t>CYLINDRE A CLÉS + BOUTON MOLETÉ</t>
  </si>
  <si>
    <t xml:space="preserve">Fourniture et pose d'un cylindre à clés à clés européen à 5 goupilles.
- Les serrures des locaux techniques devront permettre le déverrouillage sans clé depuis l'intérieur (bouton moleté)
- Compris toutes sujétions de fournitures et de réalisations pour une parfaite exécution de l'ouvrage.
</t>
  </si>
  <si>
    <t xml:space="preserve">Localisation : Suivant plans de l'architecte :
Étage R+2 :
	- Pour porte bureau 8 et tisanerie </t>
  </si>
  <si>
    <t>4.3.3.1.5</t>
  </si>
  <si>
    <t>SELECTEUR DE VANTAIL</t>
  </si>
  <si>
    <t>fourniture et pose de sélecteur de vantail pour porte double. Compris battée de sécurité
Produit conforme à la norme EN 1158</t>
  </si>
  <si>
    <t xml:space="preserve">Localisation : - REZ DE CHAUSSÉE porte double DGT1 
R+1 porte Reunion </t>
  </si>
  <si>
    <t>4.3.3.2</t>
  </si>
  <si>
    <t>4.3.3.2.1</t>
  </si>
  <si>
    <t>Localisation : Suivant plans de l'architecte :
Étage R+1 :
	- Pour porte  Bureau 24 
	- Pour porte  Bureau 25</t>
  </si>
  <si>
    <t>4.3.3.2.2</t>
  </si>
  <si>
    <t>4.3.3.2.3</t>
  </si>
  <si>
    <t>4.4</t>
  </si>
  <si>
    <t>VITROPHANIE &amp; STORE</t>
  </si>
  <si>
    <t>4.4.1</t>
  </si>
  <si>
    <t>VITROPHANIE</t>
  </si>
  <si>
    <t>4.4.1.1</t>
  </si>
  <si>
    <t>4.4.1.1.1</t>
  </si>
  <si>
    <t>VITROPHANIE SUR PAROIS VITRÉES</t>
  </si>
  <si>
    <t xml:space="preserve">Fourniture et pose de vitrophanie sur châssis vitrés comprenant notamment :
Vitrophanie en monochromie sur face intérieure suivant détails de l'architecte.
Compris toutes sujétions de fournitures et de réalisations pour une parfaite exécution de l'ouvrage.
</t>
  </si>
  <si>
    <t>Localisation : Suivant plans de l'architecte :
	- Sur l'ensemble des châssis vitrés du lot Cloisons Modulaires du niveau
	- Sur l'ensemble des châssis vitrés du lot Menuiseries intérieures du niveau</t>
  </si>
  <si>
    <t>4.4.1.1.2</t>
  </si>
  <si>
    <t xml:space="preserve">Localisation : Suivant plans de l'architecte :
	- Sur l'ensemble des châssis vitrés des sas et entrée du personnel et public
</t>
  </si>
  <si>
    <t>4.4.1.2</t>
  </si>
  <si>
    <t>4.4.1.2.1</t>
  </si>
  <si>
    <t>4.4.1.3</t>
  </si>
  <si>
    <t>4.4.1.3.1</t>
  </si>
  <si>
    <t>4.4.2</t>
  </si>
  <si>
    <t>STORE SCREEN INTERIEUR EN TOILE ENDUITE SUR ENROULEUR</t>
  </si>
  <si>
    <t>4.T</t>
  </si>
  <si>
    <t xml:space="preserve">Fourniture et pose de store intérieur en toile enduite sur enrouleur à manoeuvre manuelle comprenant notamment : 
	- Fourniture et pose de store de type "Soloroll II" 
de chez GRIESSER ou strictement équivalent composé de : 
	- Manoeuvre par chaînette constitué d'un axe d’enroulement en tube aluminium de 34 mm jusqu’à 2400 mm de large et d'une manoeuvre par tirage direct sur une chaînette à billes sur laquelle sont montés des arrêts qui font office de fin de course 
	- Guidage sur câble inox non gainé avec lame finale galbée, câble munie à ses extrémités d’embouts en matière plastique. Fixation en partie basse par un 
système de tension design en aluminium. 
	- Toiles conçu pou la pose en intérieur, composé de tissus technique avec fibre de verre et enrobage PVC de type "M-Screen 8505" de chez MERMET 
	- Coloris du tissu : au choix de l'architecte dans la gamme du fabriquant 
	- Coloris du système et de la lame finale : Laqué RAL aux choix de l'architecte dans la gamme Standard du fabriquant 
	- Classement au feu mini : C-s3-d0 
	- Compris toutes sujétions de fournitures et de réalisations pour une parfaite exécution de l'ouvrage.
</t>
  </si>
  <si>
    <t>4.4.2.1</t>
  </si>
  <si>
    <t>4.4.2.1.1</t>
  </si>
  <si>
    <t>STORE SCREEN INTÉRIEUR EN TOILE ENDUITE SUR ENROULEUR DE DIMENSIONS 100 X 128 CM</t>
  </si>
  <si>
    <t xml:space="preserve">Fourniture et pose de store intérieur en toile enduite sur enrouleur conforme à la généralité. 
Compris toutes sujétions de fournitures et de réalisations pour une parfaite exécution de l'ouvrage.
</t>
  </si>
  <si>
    <t>Localisation : Suivant plans de l'architecte :
ReZ de chaussée : Tisanerie 
	- Sur l'ensemble des vitrages qui donnent sur l'extérieur de dimensions 100 x 128 cm</t>
  </si>
  <si>
    <t>4.4.2.1.2</t>
  </si>
  <si>
    <t xml:space="preserve">STORE SCREEN INTÉRIEUR EN TOILE ENDUITE SUR ENROULEUR DE DIMENSIONS 100 X 130 CM </t>
  </si>
  <si>
    <t>Localisation : Suivant plans de l'architecte :
ReZ de chaussée : Tisanerie 
	- Sur l'ensemble des vitrages qui donnent sur l'extérieur de dimensions 100 x 130 cm</t>
  </si>
  <si>
    <t>4.4.2.1.3</t>
  </si>
  <si>
    <t>STORE SCREEN INTÉRIEUR EN TOILE ENDUITE SUR ENROULEUR DE DIMENSIONS 100 X 150 CM</t>
  </si>
  <si>
    <t>Localisation : Suivant plans de l'architecte :
ReZ de chaussée :
	- Sur l'ensemble des vitrages qui donnent sur l'extérieur de dimensions 100 x 150 cm</t>
  </si>
  <si>
    <t>4.4.2.1.4</t>
  </si>
  <si>
    <t>STORE SCREEN INTÉRIEUR EN TOILE ENDUITE SUR ENROULEUR DE DIMENSIONS 100 X 185 CM</t>
  </si>
  <si>
    <t>Localisation : Suivant plans de l'architecte :
ReZ de chaussée : Patio
	- Sur l'ensemble des vitrages qui donnent sur l'extérieur de dimensions 100 x 185 cm</t>
  </si>
  <si>
    <t>4.4.2.1.5</t>
  </si>
  <si>
    <t xml:space="preserve">STORE SCREEN INTÉRIEUR EN TOILE ENDUITE SUR ENROULEUR DE DIMENSIONS 100 X 215 CM </t>
  </si>
  <si>
    <t>Localisation : Suivant plans de l'architecte :
ReZ de chaussée :
	- Sur l'ensemble des vitrages qui donnent sur l'extérieur de dimensions 100 x 215 cm</t>
  </si>
  <si>
    <t>4.4.2.2</t>
  </si>
  <si>
    <t>4.4.2.2.1</t>
  </si>
  <si>
    <t>STORE SCREEN INTÉRIEUR EN TOILE ENDUITE SUR ENROULEUR DE DIMENSIONS 100 X 130 CM</t>
  </si>
  <si>
    <t>Localisation : Suivant plans de l'architecte :
Étage R+1 :
	- Sur l'ensemble des vitrages qui donnent sur l'extérieur de dimensions 100 x 130 cm</t>
  </si>
  <si>
    <t>4.4.2.2.2</t>
  </si>
  <si>
    <t>STORE SCREEN INTÉRIEUR EN TOILE ENDUITE SUR ENROULEUR DE DIMENSIONS 100 X 215 CM</t>
  </si>
  <si>
    <t>Localisation : Suivant plans de l'architecte :
Étage R+1 :
	- Sur l'ensemble des vitrages qui donnent sur l'extérieur de dimensions 100 x 215 cm</t>
  </si>
  <si>
    <t>4.4.2.3</t>
  </si>
  <si>
    <t>4.4.2.3.1</t>
  </si>
  <si>
    <t>Localisation : Suivant plans de l'architecte :
Étage R+2 :
	- Sur l'ensemble des vitrages qui donnent sur l'extérieur de dimensions 100 x 130 cm</t>
  </si>
  <si>
    <t>4.4.2.3.2</t>
  </si>
  <si>
    <t>Localisation : Suivant plans de l'architecte :
Étage R+2 :
	- Sur l'ensemble des vitrages qui donnent sur l'extérieur de dimensions 100 x 215 cm</t>
  </si>
  <si>
    <t>4.4.3</t>
  </si>
  <si>
    <t xml:space="preserve">STORE INTERIEUR OCCULTANT EN TOILE ENDUITE SUR ENROULEUR </t>
  </si>
  <si>
    <t xml:space="preserve">Fourniture et pose de store intérieur en toile enduite sur enrouleur à manoeuvre manuelle comprenant notamment : 
	- Fourniture et pose de store de type "Soloroll II" 
de chez GRIESSER ou strictement équivalent composé de : 
	- Manoeuvre par chaînette constitué d'un axe d’enroulement en tube aluminium de 34 mm jusqu’à 2400 mm de large et d'une manoeuvre par tirage direct sur une chaînette à billes sur laquelle sont montés des arrêts qui font office de fin de course 
	- Guidage sur câble inox non gainé avec lame finale galbée, câble munie à ses extrémités d’embouts en matière plastique. Fixation en partie basse par un 
système de tension design en aluminium. 
	- Toiles conçu pou la pose en intérieur, composé de tissus technique avec fibre de verre et enrobage PVC de type "KIBO 8500" de chez MERMET 
	- Coloris du tissu : au choix de l'architecte dans la gamme du fabriquant 
	- Coloris du système et de la lame finale : Laqué RAL aux choix de l'architecte dans la gamme Standard du fabriquant 
	- Classement au feu mini : C-s3-d0 
	- Compris toutes sujétions de fournitures et de réalisations pour une parfaite exécution de l'ouvrage.
</t>
  </si>
  <si>
    <t>4.4.3.1</t>
  </si>
  <si>
    <t>4.4.3.1.1</t>
  </si>
  <si>
    <t>STORE OCCULTANT INTÉRIEUR EN TOILE ENDUITE SUR ENROULEUR DE DIMENSIONS 120 X 250 CM</t>
  </si>
  <si>
    <t xml:space="preserve">Fourniture et pose de store intérieur occultant en toile enduite sur enrouleur conforme à la généralité. 
Compris toutes sujétions de fournitures et de réalisations pour une parfaite exécution de l'ouvrage.
</t>
  </si>
  <si>
    <t xml:space="preserve">Localisation : Suivant plans de l'architecte :
ReZ de chaussée : Bureau 8
</t>
  </si>
  <si>
    <t>4.4.3.1.2</t>
  </si>
  <si>
    <t>STORE OCCULTANT INTÉRIEUR EN TOILE ENDUITE SUR ENROULEUR DE DIMENSIONS 95 X 250 CM (1)</t>
  </si>
  <si>
    <t xml:space="preserve">Localisation : Suivant plans de l'architecte :
ReZ de chaussée : Tisanerie 
</t>
  </si>
  <si>
    <t>4.4.3.1.3</t>
  </si>
  <si>
    <t>STORE OCCULTANT INTÉRIEUR EN TOILE ENDUITE SUR ENROULEUR DE DIMENSIONS 160 X 250 CM (2)</t>
  </si>
  <si>
    <t xml:space="preserve">Localisation : Suivant plans de l'architecte :
ReZ de chaussée SAS 2 
</t>
  </si>
  <si>
    <t>4.4.3.2</t>
  </si>
  <si>
    <t>4.4.3.2.1</t>
  </si>
  <si>
    <t>STORE OCCULTANT INTÉRIEUR EN TOILE ENDUITE SUR ENROULEUR DE DIMENSIONS 38 X 240 CM</t>
  </si>
  <si>
    <t xml:space="preserve">Localisation : Suivant plans de l'architecte :
R+1 : Bureau 25
</t>
  </si>
  <si>
    <t>4.4.3.2.2</t>
  </si>
  <si>
    <t>STORE OCCULTANT INTÉRIEUR EN TOILE ENDUITE SUR ENROULEUR DE DIMENSIONS 49 X 240 CM (1)</t>
  </si>
  <si>
    <t xml:space="preserve">Localisation : Suivant plans de l'architecte :
R+1 : Bureau 24
</t>
  </si>
  <si>
    <t>RECAPITULATIF
Lot n°4 CLOISONS MODULAIRES ALUMINIUM</t>
  </si>
  <si>
    <t>RECAPITULATIF DES CHAPITRES</t>
  </si>
  <si>
    <t>4.1 - PRESCRIPTIONS COMMUNES</t>
  </si>
  <si>
    <t>- 4.1.1 - NATURE DE L'OPERATION</t>
  </si>
  <si>
    <t>- 4.1.2 - PERFORMANCE ENERGETIQUE DU BATIMENT</t>
  </si>
  <si>
    <t>- 4.1.3 - LISTE DES CORPS D'ETAT</t>
  </si>
  <si>
    <t>- 4.1.4 - INTERVENANTS</t>
  </si>
  <si>
    <t>- 4.1.5 - DEFINITION DU PRESENT DOCUMENT</t>
  </si>
  <si>
    <t>- 4.1.6 - CONNAISSANCE DES LIEUX</t>
  </si>
  <si>
    <t>- 4.1.7 - ETAT DES LIEUX</t>
  </si>
  <si>
    <t>- 4.1.8 - TEXTES REGLEMENTAIRES ET NORMES</t>
  </si>
  <si>
    <t>- 4.1.9 - OBSERVATION CONCERNANT LE CCTP</t>
  </si>
  <si>
    <t>- 4.1.10 - FRAIS A PREVOIR</t>
  </si>
  <si>
    <t>- 4.1.11 - LOT TRAITE GLOBAL ET FORFAITAIRE</t>
  </si>
  <si>
    <t>- 4.1.12 - PLAN DE CHANTIER</t>
  </si>
  <si>
    <t>- 4.1.13 - RESPONSABILITES COLLECTIVES</t>
  </si>
  <si>
    <t>- 4.1.14 - DOSSIER DES OUVRAGES EXECUTES (DOE)</t>
  </si>
  <si>
    <t>- 4.1.15 - PLAN D'EXECUTION</t>
  </si>
  <si>
    <t>- 4.1.16 - TRAIT DE NIVEAU</t>
  </si>
  <si>
    <t>- 4.1.17 - PROTECTION DES OUVRAGES</t>
  </si>
  <si>
    <t>- 4.1.18 - RECEPTION DES SUPPORTS</t>
  </si>
  <si>
    <t>- 4.1.19 - RESERVATION</t>
  </si>
  <si>
    <t>- 4.1.20 - ECHANTILLONS - MAQUETTES - PROTOTYPES</t>
  </si>
  <si>
    <t>- 4.1.21 - VARIANTES</t>
  </si>
  <si>
    <t>- 4.1.22 - OPTIONS</t>
  </si>
  <si>
    <t>- 4.1.23 - PHASAGE</t>
  </si>
  <si>
    <t>- 4.1.24 - BRUITS DE CHANTIER</t>
  </si>
  <si>
    <t>- 4.1.25 - NETTOYAGE DE CHANTIER</t>
  </si>
  <si>
    <t>- 4.1.26 - TRI ET RECYCLAGE DES DECHETS</t>
  </si>
  <si>
    <t>4.2 - CLOISONS MODULAIRES ALUMINIUM</t>
  </si>
  <si>
    <t>- 4.2.1 - REZ DE CHAUSSÉE</t>
  </si>
  <si>
    <t>- 4.2.2 - ÉTAGE R+1</t>
  </si>
  <si>
    <t>- 4.2.3 - ÉTAGE R+2</t>
  </si>
  <si>
    <t>4.3 - BLOCS PORTES</t>
  </si>
  <si>
    <t>- 4.3.1 - BLOCS-PORTES SIMPLES</t>
  </si>
  <si>
    <t>- 4.3.1.1 - REZ DE CHAUSSÉE</t>
  </si>
  <si>
    <t>- 4.3.1.2 - ÉTAGE R+1</t>
  </si>
  <si>
    <t>- 4.3.1.3 - ÉTAGE R+2</t>
  </si>
  <si>
    <t>- 4.3.2 - BLOCS PORTES DOUBLES</t>
  </si>
  <si>
    <t>- 4.3.2.1 - REZ DE CHAUSSÉE</t>
  </si>
  <si>
    <t>- 4.3.2.2 - ÉTAGE R+1</t>
  </si>
  <si>
    <t>- 4.3.3 - ACCESSOIRES POUR PORTES</t>
  </si>
  <si>
    <t>- 4.3.3.1 - REZ DE CHAUSSÉE</t>
  </si>
  <si>
    <t>- 4.3.3.2 - ÉTAGE R+1</t>
  </si>
  <si>
    <t>4.4 - VITROPHANIE &amp; STORE</t>
  </si>
  <si>
    <t>- 4.4.1 - VITROPHANIE</t>
  </si>
  <si>
    <t>- 4.4.1.1 - REZ DE CHAUSSÉE</t>
  </si>
  <si>
    <t>- 4.4.1.2 - ÉTAGE R+1</t>
  </si>
  <si>
    <t>- 4.4.1.3 - ÉTAGE R+2</t>
  </si>
  <si>
    <t>- 4.4.2 - STORE SCREEN INTERIEUR EN TOILE ENDUITE SUR ENROULEUR</t>
  </si>
  <si>
    <t>- 4.4.2.1 - REZ DE CHAUSSÉE</t>
  </si>
  <si>
    <t>- 4.4.2.2 - ÉTAGE R+1</t>
  </si>
  <si>
    <t>- 4.4.2.3 - ÉTAGE R+2</t>
  </si>
  <si>
    <t>- 4.4.3 - STORE INTERIEUR OCCULTANT EN TOILE ENDUITE SUR ENROULEUR</t>
  </si>
  <si>
    <t>- 4.4.3.1 - REZ DE CHAUSSÉE</t>
  </si>
  <si>
    <t>- 4.4.3.2 - ÉTAGE R+1</t>
  </si>
  <si>
    <t>Total du lot CLOISONS MODULAIRES ALUMINIUM</t>
  </si>
  <si>
    <t xml:space="preserve">Soit en toutes lettres TTC : </t>
  </si>
  <si>
    <t>Fait à _________________________
le _____________________________</t>
  </si>
  <si>
    <t>Bon pour accord, signature</t>
  </si>
  <si>
    <t>Signature et cachet de l'Entrepreneur</t>
  </si>
  <si>
    <t xml:space="preserve">Conditions de règlement :  </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</si>
  <si>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</si>
  <si>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</si>
  <si>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</si>
  <si>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</si>
  <si>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</si>
  <si>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</si>
  <si>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</si>
  <si>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</si>
  <si>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</si>
  <si>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</si>
  <si>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</si>
  <si>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</si>
  <si>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</si>
  <si>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</si>
  <si>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</si>
  <si>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</si>
  <si>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</si>
  <si>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</si>
  <si>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</si>
  <si>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</si>
  <si>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</si>
  <si>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</si>
  <si>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</si>
  <si>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</si>
  <si>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</si>
  <si>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</si>
  <si>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</si>
  <si>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Appel d'offre</t>
  </si>
  <si>
    <t>AMENAGEMENT
DU SITE FRANCE TRAVAIL
DE VALENCE HUGO</t>
  </si>
  <si>
    <t>09/07/2025</t>
  </si>
  <si>
    <t>DQE</t>
  </si>
  <si>
    <t>A</t>
  </si>
  <si>
    <t>318, Avenue Victor Hugo</t>
  </si>
  <si>
    <t>26000 VALENCE</t>
  </si>
  <si>
    <t>VERSION</t>
  </si>
  <si>
    <t>4.00</t>
  </si>
  <si>
    <t>TYPEDOC</t>
  </si>
  <si>
    <t>AO</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</si>
  <si>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</si>
  <si>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</si>
  <si>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</si>
  <si>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</si>
  <si>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</si>
  <si>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</si>
  <si>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</si>
  <si>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</si>
  <si>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</si>
  <si>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</si>
  <si>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</si>
  <si>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</si>
  <si>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</si>
  <si>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</si>
  <si>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</si>
  <si>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</si>
  <si>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</si>
  <si>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</si>
  <si>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</si>
  <si>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</si>
  <si>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</si>
  <si>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</si>
  <si>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</si>
  <si>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</si>
  <si>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</si>
  <si>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</si>
  <si>
    <t>Prestations supplémentaires</t>
  </si>
  <si>
    <t>Titre de la prestation</t>
  </si>
  <si>
    <t>Unité</t>
  </si>
  <si>
    <t>Quantité</t>
  </si>
  <si>
    <t>Prix unitaire</t>
  </si>
  <si>
    <t>Prix total</t>
  </si>
</sst>
</file>

<file path=xl/styles.xml><?xml version="1.0" encoding="utf-8"?>
<styleSheet xmlns="http://schemas.openxmlformats.org/spreadsheetml/2006/main">
  <numFmts count="7">
    <numFmt numFmtId="164" formatCode="#,##0.00"/>
    <numFmt numFmtId="165" formatCode="0.00%"/>
    <numFmt numFmtId="166" formatCode="#,##0.00\ [$€];[Red]-#,##0.00\ [$€]"/>
    <numFmt numFmtId="167" formatCode="#,##0"/>
    <numFmt numFmtId="168" formatCode="00000"/>
    <numFmt numFmtId="169" formatCode="0#&quot; &quot;##&quot; &quot;##&quot; &quot;##&quot; &quot;##"/>
    <numFmt numFmtId="170" formatCode="#,##0.000"/>
  </numFmts>
  <fonts count="24">
    <font>
      <sz val="11"/>
      <color theme="1"/>
      <name val="Calibri"/>
      <family val="2"/>
      <scheme val="minor"/>
    </font>
    <font>
      <sz val="8"/>
      <color theme="1"/>
      <name val="Arial"/>
      <family val="2"/>
    </font>
    <font>
      <sz val="14"/>
      <color theme="1"/>
      <name val="Arial"/>
      <family val="2"/>
    </font>
    <font>
      <b/>
      <sz val="9"/>
      <color theme="1"/>
      <name val="Arial"/>
      <family val="2"/>
    </font>
    <font>
      <b/>
      <sz val="14"/>
      <color theme="1"/>
      <name val="Arial"/>
      <family val="2"/>
    </font>
    <font>
      <sz val="7"/>
      <color theme="1"/>
      <name val="Arial"/>
      <family val="2"/>
    </font>
    <font>
      <sz val="10"/>
      <color theme="1"/>
      <name val="Arial"/>
      <family val="2"/>
    </font>
    <font>
      <sz val="7"/>
      <color rgb="FF000000"/>
      <name val="Arial"/>
      <family val="2"/>
    </font>
    <font>
      <b/>
      <u/>
      <sz val="12"/>
      <color rgb="FF000000"/>
      <name val="Arial"/>
      <family val="2"/>
    </font>
    <font>
      <sz val="6"/>
      <color rgb="FF000000"/>
      <name val="Arial"/>
      <family val="2"/>
    </font>
    <font>
      <b/>
      <sz val="9"/>
      <color rgb="FF000000"/>
      <name val="Arial"/>
      <family val="2"/>
    </font>
    <font>
      <sz val="8"/>
      <color rgb="FF000000"/>
      <name val="Arial"/>
      <family val="2"/>
    </font>
    <font>
      <sz val="8"/>
      <color rgb="FF000000"/>
      <name val="Arial"/>
      <family val="2"/>
    </font>
    <font>
      <u/>
      <sz val="10"/>
      <color rgb="FF000000"/>
      <name val="Arial"/>
      <family val="2"/>
    </font>
    <font>
      <b/>
      <sz val="8"/>
      <color rgb="FF000000"/>
      <name val="Arial"/>
      <family val="2"/>
    </font>
    <font>
      <i/>
      <sz val="8"/>
      <color rgb="FF000000"/>
      <name val="Arial"/>
      <family val="2"/>
    </font>
    <font>
      <b/>
      <sz val="8"/>
      <color rgb="FF000000"/>
      <name val="Arial"/>
      <family val="2"/>
    </font>
    <font>
      <b/>
      <sz val="10"/>
      <color rgb="FF000000"/>
      <name val="Arial"/>
      <family val="2"/>
    </font>
    <font>
      <b/>
      <sz val="11"/>
      <color rgb="FF000000"/>
      <name val="Arial"/>
      <family val="2"/>
    </font>
    <font>
      <b/>
      <u/>
      <sz val="12"/>
      <color theme="1"/>
      <name val="Arial"/>
      <family val="2"/>
    </font>
    <font>
      <b/>
      <u/>
      <sz val="10"/>
      <color theme="1"/>
      <name val="Arial"/>
      <family val="2"/>
    </font>
    <font>
      <b/>
      <sz val="10"/>
      <color theme="1"/>
      <name val="Arial"/>
      <family val="2"/>
    </font>
    <font>
      <sz val="9"/>
      <color theme="1"/>
      <name val="Arial"/>
      <family val="2"/>
    </font>
    <font>
      <b/>
      <sz val="12"/>
      <color theme="1"/>
      <name val="Arial"/>
      <family val="2"/>
    </font>
  </fonts>
  <fills count="3">
    <fill>
      <patternFill patternType="none"/>
    </fill>
    <fill>
      <patternFill patternType="gray125"/>
    </fill>
    <fill>
      <patternFill patternType="solid">
        <fgColor rgb="FFDFDFDF"/>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s>
  <cellStyleXfs count="1">
    <xf numFmtId="0" fontId="0" fillId="0" borderId="0"/>
  </cellStyleXfs>
  <cellXfs count="117">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vertical="top" wrapText="1"/>
    </xf>
    <xf numFmtId="0" fontId="1" fillId="0" borderId="0" xfId="0" applyFont="1" applyAlignment="1">
      <alignment vertical="top" wrapText="1"/>
    </xf>
    <xf numFmtId="0" fontId="1" fillId="0" borderId="5" xfId="0" applyFont="1" applyBorder="1" applyAlignment="1">
      <alignment vertical="top" wrapText="1"/>
    </xf>
    <xf numFmtId="0" fontId="2" fillId="0" borderId="0" xfId="0" applyFont="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5" fillId="2" borderId="4" xfId="0" applyFont="1" applyFill="1" applyBorder="1" applyAlignment="1">
      <alignment vertical="top"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horizontal="center" vertical="top" wrapText="1"/>
    </xf>
    <xf numFmtId="0" fontId="7" fillId="0" borderId="10" xfId="0" applyFont="1" applyBorder="1" applyAlignment="1">
      <alignment vertical="top" wrapText="1"/>
    </xf>
    <xf numFmtId="0" fontId="8" fillId="0" borderId="2" xfId="0" applyFont="1" applyBorder="1" applyAlignment="1">
      <alignment vertical="top" wrapText="1"/>
    </xf>
    <xf numFmtId="0" fontId="8" fillId="0" borderId="10" xfId="0" applyFont="1" applyBorder="1" applyAlignment="1">
      <alignment vertical="top" wrapText="1"/>
    </xf>
    <xf numFmtId="0" fontId="7" fillId="0" borderId="11" xfId="0" applyFont="1" applyBorder="1" applyAlignment="1">
      <alignment vertical="top" wrapText="1"/>
    </xf>
    <xf numFmtId="0" fontId="8" fillId="0" borderId="0" xfId="0" applyFont="1" applyAlignment="1">
      <alignment vertical="top" wrapText="1"/>
    </xf>
    <xf numFmtId="0" fontId="8" fillId="0" borderId="11" xfId="0" applyFont="1" applyBorder="1" applyAlignment="1">
      <alignment vertical="top" wrapText="1"/>
    </xf>
    <xf numFmtId="0" fontId="9" fillId="0" borderId="11" xfId="0" applyFont="1" applyBorder="1" applyAlignment="1">
      <alignment vertical="top" wrapText="1"/>
    </xf>
    <xf numFmtId="0" fontId="10" fillId="0" borderId="0" xfId="0" applyFont="1" applyAlignment="1">
      <alignment vertical="top" wrapText="1"/>
    </xf>
    <xf numFmtId="0" fontId="11" fillId="0" borderId="11" xfId="0" applyFont="1" applyBorder="1" applyAlignment="1">
      <alignment vertical="top" wrapText="1"/>
    </xf>
    <xf numFmtId="0" fontId="12" fillId="0" borderId="11" xfId="0" applyFont="1" applyBorder="1" applyAlignment="1">
      <alignment vertical="top" wrapText="1"/>
    </xf>
    <xf numFmtId="0" fontId="12" fillId="0" borderId="11" xfId="0" applyFont="1" applyBorder="1" applyAlignment="1">
      <alignment horizontal="left" vertical="top" indent="1" wrapText="1"/>
    </xf>
    <xf numFmtId="0" fontId="12" fillId="0" borderId="0" xfId="0" applyFont="1" applyAlignment="1">
      <alignment vertical="top" wrapText="1"/>
    </xf>
    <xf numFmtId="0" fontId="12" fillId="0" borderId="0" xfId="0" applyFont="1" applyAlignment="1">
      <alignment horizontal="left" vertical="top" indent="1" wrapText="1"/>
    </xf>
    <xf numFmtId="0" fontId="13" fillId="0" borderId="0" xfId="0" applyFont="1" applyAlignment="1">
      <alignment vertical="top" wrapText="1"/>
    </xf>
    <xf numFmtId="0" fontId="13" fillId="0" borderId="11" xfId="0" applyFont="1" applyBorder="1" applyAlignment="1">
      <alignment vertical="top" wrapText="1"/>
    </xf>
    <xf numFmtId="0" fontId="14" fillId="0" borderId="0" xfId="0" applyFont="1" applyAlignment="1">
      <alignment vertical="top" wrapText="1"/>
    </xf>
    <xf numFmtId="0" fontId="1" fillId="0" borderId="11" xfId="0" applyFont="1" applyBorder="1" applyAlignment="1">
      <alignment vertical="top" wrapText="1"/>
    </xf>
    <xf numFmtId="0" fontId="15" fillId="0" borderId="11" xfId="0" applyFont="1" applyBorder="1" applyAlignment="1">
      <alignment vertical="top" wrapText="1"/>
    </xf>
    <xf numFmtId="0" fontId="16" fillId="0" borderId="9" xfId="0" applyFont="1" applyBorder="1" applyAlignment="1">
      <alignment horizontal="right" vertical="top" wrapText="1"/>
    </xf>
    <xf numFmtId="164" fontId="16" fillId="0" borderId="9" xfId="0" applyNumberFormat="1" applyFont="1" applyBorder="1" applyAlignment="1">
      <alignment horizontal="right" vertical="top" wrapText="1"/>
    </xf>
    <xf numFmtId="164" fontId="11" fillId="0" borderId="12" xfId="0" applyNumberFormat="1" applyFont="1" applyBorder="1" applyAlignment="1" applyProtection="1">
      <alignment vertical="top" wrapText="1"/>
      <protection locked="0"/>
    </xf>
    <xf numFmtId="164" fontId="11" fillId="0" borderId="9" xfId="0" applyNumberFormat="1" applyFont="1" applyBorder="1" applyAlignment="1">
      <alignment vertical="top" wrapText="1"/>
    </xf>
    <xf numFmtId="165" fontId="5" fillId="0" borderId="0" xfId="0" applyNumberFormat="1" applyFont="1" applyAlignment="1">
      <alignment horizontal="right" vertical="top" wrapText="1"/>
    </xf>
    <xf numFmtId="0" fontId="1" fillId="0" borderId="12" xfId="0" applyFont="1" applyBorder="1" applyAlignment="1" applyProtection="1">
      <alignment vertical="top" wrapText="1"/>
      <protection locked="0"/>
    </xf>
    <xf numFmtId="0" fontId="17" fillId="0" borderId="1" xfId="0" applyFont="1" applyBorder="1" applyAlignment="1">
      <alignment vertical="top" wrapText="1"/>
    </xf>
    <xf numFmtId="0" fontId="17" fillId="0" borderId="2" xfId="0" applyFont="1" applyBorder="1" applyAlignment="1">
      <alignment vertical="top" wrapText="1"/>
    </xf>
    <xf numFmtId="0" fontId="17" fillId="0" borderId="2" xfId="0" applyFont="1" applyBorder="1" applyAlignment="1">
      <alignment horizontal="right" vertical="top" wrapText="1"/>
    </xf>
    <xf numFmtId="0" fontId="17" fillId="0" borderId="3" xfId="0" applyFont="1" applyBorder="1" applyAlignment="1">
      <alignment horizontal="right" vertical="top" wrapText="1"/>
    </xf>
    <xf numFmtId="0" fontId="1" fillId="0" borderId="4" xfId="0" applyFont="1" applyBorder="1" applyAlignment="1">
      <alignment vertical="top" wrapText="1"/>
    </xf>
    <xf numFmtId="0" fontId="17" fillId="0" borderId="4" xfId="0" applyFont="1" applyBorder="1" applyAlignment="1">
      <alignment vertical="top" wrapText="1"/>
    </xf>
    <xf numFmtId="0" fontId="17" fillId="0" borderId="0" xfId="0" applyFont="1" applyAlignment="1">
      <alignment vertical="top" wrapText="1"/>
    </xf>
    <xf numFmtId="166" fontId="17" fillId="0" borderId="0" xfId="0" applyNumberFormat="1" applyFont="1" applyAlignment="1">
      <alignment horizontal="right" vertical="top" wrapText="1"/>
    </xf>
    <xf numFmtId="166" fontId="17" fillId="0" borderId="5" xfId="0" applyNumberFormat="1" applyFont="1" applyBorder="1" applyAlignment="1">
      <alignment horizontal="right" vertical="top" wrapText="1"/>
    </xf>
    <xf numFmtId="0" fontId="17" fillId="0" borderId="6" xfId="0" applyFont="1" applyBorder="1" applyAlignment="1">
      <alignment vertical="top" wrapText="1"/>
    </xf>
    <xf numFmtId="0" fontId="17" fillId="0" borderId="7" xfId="0" applyFont="1" applyBorder="1" applyAlignment="1">
      <alignment vertical="top" wrapText="1"/>
    </xf>
    <xf numFmtId="166" fontId="17" fillId="0" borderId="7" xfId="0" applyNumberFormat="1" applyFont="1" applyBorder="1" applyAlignment="1">
      <alignment horizontal="right" vertical="top" wrapText="1"/>
    </xf>
    <xf numFmtId="166" fontId="17" fillId="0" borderId="8" xfId="0" applyNumberFormat="1" applyFont="1" applyBorder="1" applyAlignment="1">
      <alignment horizontal="right" vertical="top" wrapText="1"/>
    </xf>
    <xf numFmtId="0" fontId="18" fillId="0" borderId="0" xfId="0" applyFont="1" applyAlignment="1">
      <alignment vertical="top" wrapText="1"/>
    </xf>
    <xf numFmtId="0" fontId="18" fillId="0" borderId="11" xfId="0" applyFont="1" applyBorder="1" applyAlignment="1">
      <alignment vertical="top" wrapText="1"/>
    </xf>
    <xf numFmtId="167" fontId="16" fillId="0" borderId="9" xfId="0" applyNumberFormat="1" applyFont="1" applyBorder="1" applyAlignment="1">
      <alignment horizontal="right" vertical="top" wrapText="1"/>
    </xf>
    <xf numFmtId="0" fontId="19" fillId="0" borderId="2" xfId="0" applyFont="1" applyBorder="1" applyAlignment="1">
      <alignment horizontal="center" vertical="top" wrapText="1"/>
    </xf>
    <xf numFmtId="0" fontId="20" fillId="0" borderId="0" xfId="0" applyFont="1" applyAlignment="1">
      <alignment horizontal="center" vertical="top" wrapText="1"/>
    </xf>
    <xf numFmtId="0" fontId="21" fillId="0" borderId="0" xfId="0" applyFont="1" applyAlignment="1">
      <alignment horizontal="left" vertical="top" wrapText="1"/>
    </xf>
    <xf numFmtId="0" fontId="21" fillId="0" borderId="0" xfId="0" applyFont="1" applyAlignment="1">
      <alignment vertical="top" wrapText="1"/>
    </xf>
    <xf numFmtId="166" fontId="21" fillId="0" borderId="0" xfId="0" applyNumberFormat="1" applyFont="1" applyAlignment="1">
      <alignment horizontal="right" vertical="top" wrapText="1"/>
    </xf>
    <xf numFmtId="0" fontId="22" fillId="0" borderId="0" xfId="0" applyFont="1" applyAlignment="1">
      <alignment horizontal="left" vertical="top" indent="1" wrapText="1"/>
    </xf>
    <xf numFmtId="0" fontId="22" fillId="0" borderId="0" xfId="0" applyFont="1" applyAlignment="1">
      <alignment vertical="top" wrapText="1"/>
    </xf>
    <xf numFmtId="166" fontId="22" fillId="0" borderId="0" xfId="0" applyNumberFormat="1" applyFont="1" applyAlignment="1">
      <alignment horizontal="right" vertical="top" wrapText="1"/>
    </xf>
    <xf numFmtId="166" fontId="22" fillId="0" borderId="0" xfId="0" applyNumberFormat="1" applyFont="1" applyAlignment="1">
      <alignment horizontal="right" vertical="top" indent="1" wrapText="1"/>
    </xf>
    <xf numFmtId="0" fontId="1" fillId="0" borderId="0" xfId="0" applyFont="1" applyAlignment="1">
      <alignment horizontal="left" vertical="top" indent="2" wrapText="1"/>
    </xf>
    <xf numFmtId="166" fontId="1" fillId="0" borderId="0" xfId="0" applyNumberFormat="1" applyFont="1" applyAlignment="1">
      <alignment horizontal="right" vertical="top" indent="2" wrapText="1"/>
    </xf>
    <xf numFmtId="166" fontId="1" fillId="0" borderId="0" xfId="0" applyNumberFormat="1" applyFont="1" applyAlignment="1">
      <alignment horizontal="right" vertical="top" wrapText="1"/>
    </xf>
    <xf numFmtId="0" fontId="21" fillId="0" borderId="13" xfId="0" applyFont="1" applyBorder="1" applyAlignment="1">
      <alignment vertical="top" wrapText="1"/>
    </xf>
    <xf numFmtId="0" fontId="21" fillId="0" borderId="14" xfId="0" applyFont="1" applyBorder="1" applyAlignment="1">
      <alignment vertical="top" wrapText="1"/>
    </xf>
    <xf numFmtId="0" fontId="1" fillId="0" borderId="14" xfId="0" applyFont="1" applyBorder="1" applyAlignment="1">
      <alignment vertical="top" wrapText="1"/>
    </xf>
    <xf numFmtId="0" fontId="1" fillId="0" borderId="15" xfId="0" applyFont="1" applyBorder="1" applyAlignment="1">
      <alignment vertical="top" wrapText="1"/>
    </xf>
    <xf numFmtId="0" fontId="1" fillId="0" borderId="16" xfId="0" applyFont="1" applyBorder="1" applyAlignment="1">
      <alignment vertical="top" wrapText="1"/>
    </xf>
    <xf numFmtId="0" fontId="1" fillId="0" borderId="17" xfId="0" applyFont="1" applyBorder="1" applyAlignment="1">
      <alignment vertical="top" wrapText="1"/>
    </xf>
    <xf numFmtId="0" fontId="1" fillId="0" borderId="0" xfId="0" applyFont="1" applyAlignment="1">
      <alignment vertical="top"/>
    </xf>
    <xf numFmtId="0" fontId="3" fillId="0" borderId="18" xfId="0" applyFont="1" applyBorder="1" applyAlignment="1">
      <alignment vertical="top" wrapText="1"/>
    </xf>
    <xf numFmtId="166" fontId="3" fillId="0" borderId="0" xfId="0" applyNumberFormat="1" applyFont="1" applyAlignment="1">
      <alignment vertical="top" wrapText="1"/>
    </xf>
    <xf numFmtId="166" fontId="1" fillId="0" borderId="0" xfId="0" applyNumberFormat="1" applyFont="1" applyAlignment="1">
      <alignment vertical="top" wrapText="1"/>
    </xf>
    <xf numFmtId="166" fontId="1" fillId="0" borderId="19" xfId="0" applyNumberFormat="1" applyFont="1" applyBorder="1" applyAlignment="1">
      <alignment vertical="top" wrapText="1"/>
    </xf>
    <xf numFmtId="0" fontId="3" fillId="0" borderId="20" xfId="0" applyFont="1" applyBorder="1" applyAlignment="1">
      <alignment vertical="top" wrapText="1"/>
    </xf>
    <xf numFmtId="0" fontId="1" fillId="0" borderId="21" xfId="0" applyFont="1" applyBorder="1" applyAlignment="1">
      <alignment vertical="top" wrapText="1"/>
    </xf>
    <xf numFmtId="166" fontId="3" fillId="0" borderId="21" xfId="0" applyNumberFormat="1" applyFont="1" applyBorder="1" applyAlignment="1">
      <alignment vertical="top" wrapText="1"/>
    </xf>
    <xf numFmtId="166" fontId="1" fillId="0" borderId="21" xfId="0" applyNumberFormat="1" applyFont="1" applyBorder="1" applyAlignment="1">
      <alignment vertical="top" wrapText="1"/>
    </xf>
    <xf numFmtId="166" fontId="1" fillId="0" borderId="22" xfId="0" applyNumberFormat="1" applyFont="1" applyBorder="1" applyAlignment="1">
      <alignment vertical="top" wrapText="1"/>
    </xf>
    <xf numFmtId="0" fontId="3" fillId="0" borderId="0" xfId="0" applyFont="1" applyAlignment="1">
      <alignment vertical="top" wrapText="1"/>
    </xf>
    <xf numFmtId="0" fontId="22" fillId="0" borderId="21" xfId="0" applyFont="1" applyBorder="1" applyAlignment="1">
      <alignment vertical="top" wrapText="1"/>
    </xf>
    <xf numFmtId="0" fontId="6" fillId="0" borderId="0" xfId="0" applyFont="1" applyAlignment="1">
      <alignment vertical="top" wrapText="1"/>
    </xf>
    <xf numFmtId="0" fontId="1" fillId="0" borderId="23" xfId="0" applyFont="1" applyBorder="1" applyAlignment="1">
      <alignment vertical="top" wrapText="1"/>
    </xf>
    <xf numFmtId="0" fontId="6" fillId="0" borderId="0" xfId="0" applyFont="1" applyAlignment="1">
      <alignment horizontal="left" vertical="top" wrapText="1"/>
    </xf>
    <xf numFmtId="0" fontId="6" fillId="0" borderId="0" xfId="0" applyFont="1" applyAlignment="1">
      <alignment horizontal="right" vertical="top" wrapText="1"/>
    </xf>
    <xf numFmtId="0" fontId="6" fillId="0" borderId="9" xfId="0" applyFont="1" applyBorder="1" applyAlignment="1">
      <alignment vertical="top" wrapText="1"/>
    </xf>
    <xf numFmtId="165" fontId="6" fillId="0" borderId="10" xfId="0" applyNumberFormat="1" applyFont="1" applyBorder="1" applyAlignment="1">
      <alignment horizontal="right" vertical="top" wrapText="1"/>
    </xf>
    <xf numFmtId="0" fontId="6" fillId="0" borderId="0" xfId="0" applyFont="1" applyAlignment="1">
      <alignment vertical="top"/>
    </xf>
    <xf numFmtId="165" fontId="6" fillId="0" borderId="11" xfId="0" applyNumberFormat="1" applyFont="1" applyBorder="1" applyAlignment="1">
      <alignment horizontal="right" vertical="top" wrapText="1"/>
    </xf>
    <xf numFmtId="165" fontId="6" fillId="0" borderId="24" xfId="0" applyNumberFormat="1" applyFont="1" applyBorder="1" applyAlignment="1">
      <alignment horizontal="right" vertical="top" wrapText="1"/>
    </xf>
    <xf numFmtId="0" fontId="21" fillId="0" borderId="0" xfId="0" applyFont="1" applyAlignment="1">
      <alignment horizontal="center" vertical="top" wrapText="1"/>
    </xf>
    <xf numFmtId="0" fontId="6" fillId="0" borderId="12" xfId="0" applyFont="1" applyBorder="1" applyAlignment="1" applyProtection="1">
      <alignment vertical="top" wrapText="1"/>
      <protection locked="0"/>
    </xf>
    <xf numFmtId="168" fontId="6" fillId="0" borderId="12" xfId="0" applyNumberFormat="1" applyFont="1" applyBorder="1" applyAlignment="1" applyProtection="1">
      <alignment vertical="top" wrapText="1"/>
      <protection locked="0"/>
    </xf>
    <xf numFmtId="169" fontId="6" fillId="0" borderId="12" xfId="0" applyNumberFormat="1" applyFont="1" applyBorder="1" applyAlignment="1" applyProtection="1">
      <alignment vertical="top" wrapText="1"/>
      <protection locked="0"/>
    </xf>
    <xf numFmtId="0" fontId="23" fillId="0" borderId="0" xfId="0" applyFont="1" applyAlignment="1">
      <alignment horizontal="center" vertical="top" wrapText="1"/>
    </xf>
    <xf numFmtId="0" fontId="6" fillId="0" borderId="0" xfId="0" applyFont="1" applyAlignment="1">
      <alignment horizontal="center" vertical="top" wrapText="1"/>
    </xf>
    <xf numFmtId="0" fontId="6" fillId="0" borderId="12" xfId="0" applyFont="1" applyBorder="1" applyAlignment="1" applyProtection="1">
      <alignment horizontal="left" vertical="top" wrapText="1"/>
      <protection locked="0"/>
    </xf>
    <xf numFmtId="0" fontId="6" fillId="0" borderId="12" xfId="0" applyFont="1" applyBorder="1" applyAlignment="1" applyProtection="1">
      <alignment horizontal="center" vertical="top" wrapText="1"/>
      <protection locked="0"/>
    </xf>
    <xf numFmtId="170" fontId="6" fillId="0" borderId="12" xfId="0" applyNumberFormat="1" applyFont="1" applyBorder="1" applyAlignment="1" applyProtection="1">
      <alignment horizontal="right" vertical="top" wrapText="1"/>
      <protection locked="0"/>
    </xf>
    <xf numFmtId="166" fontId="6" fillId="0" borderId="12" xfId="0" applyNumberFormat="1" applyFont="1" applyBorder="1" applyAlignment="1" applyProtection="1">
      <alignment horizontal="right" vertical="top" wrapText="1"/>
      <protection locked="0"/>
    </xf>
    <xf numFmtId="166" fontId="6" fillId="0" borderId="9" xfId="0" applyNumberFormat="1" applyFont="1" applyBorder="1" applyAlignment="1">
      <alignment horizontal="righ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442913</xdr:colOff>
      <xdr:row>27</xdr:row>
      <xdr:rowOff>4763</xdr:rowOff>
    </xdr:from>
    <xdr:to>
      <xdr:col>7</xdr:col>
      <xdr:colOff>537820</xdr:colOff>
      <xdr:row>45</xdr:row>
      <xdr:rowOff>4505</xdr:rowOff>
    </xdr:to>
    <xdr:pic>
      <xdr:nvPicPr>
        <xdr:cNvPr id="2" name="Picture 1" descr="{67f65743-829d-4511-b05c-9581b4d6b7cc}"/>
        <xdr:cNvPicPr>
          <a:picLocks noChangeAspect="1"/>
        </xdr:cNvPicPr>
      </xdr:nvPicPr>
      <xdr:blipFill>
        <a:blip xmlns:r="http://schemas.openxmlformats.org/officeDocument/2006/relationships" r:embed="rId1"/>
        <a:stretch>
          <a:fillRect/>
        </a:stretch>
      </xdr:blipFill>
      <xdr:spPr>
        <a:xfrm>
          <a:off x="3367088" y="3090863"/>
          <a:ext cx="2742857" cy="2057143"/>
        </a:xfrm>
        <a:prstGeom prst="rect">
          <a:avLst/>
        </a:prstGeom>
      </xdr:spPr>
    </xdr:pic>
    <xdr:clientData/>
  </xdr:twoCellAnchor>
  <xdr:twoCellAnchor editAs="oneCell">
    <xdr:from>
      <xdr:col>4</xdr:col>
      <xdr:colOff>33338</xdr:colOff>
      <xdr:row>51</xdr:row>
      <xdr:rowOff>47625</xdr:rowOff>
    </xdr:from>
    <xdr:to>
      <xdr:col>4</xdr:col>
      <xdr:colOff>922337</xdr:colOff>
      <xdr:row>54</xdr:row>
      <xdr:rowOff>57503</xdr:rowOff>
    </xdr:to>
    <xdr:pic>
      <xdr:nvPicPr>
        <xdr:cNvPr id="3" name="Picture 2" descr="{8ba3649d-4b90-41c3-9d5c-252e3d751965}"/>
        <xdr:cNvPicPr>
          <a:picLocks noChangeAspect="1"/>
        </xdr:cNvPicPr>
      </xdr:nvPicPr>
      <xdr:blipFill>
        <a:blip xmlns:r="http://schemas.openxmlformats.org/officeDocument/2006/relationships" r:embed="rId2"/>
        <a:stretch>
          <a:fillRect/>
        </a:stretch>
      </xdr:blipFill>
      <xdr:spPr>
        <a:xfrm>
          <a:off x="2957513" y="5876925"/>
          <a:ext cx="889000" cy="35277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outlinePr summaryBelow="0" summaryRight="0"/>
    <pageSetUpPr fitToPage="1"/>
  </sheetPr>
  <dimension ref="B1:I87"/>
  <sheetViews>
    <sheetView showGridLines="0" workbookViewId="0"/>
  </sheetViews>
  <sheetFormatPr defaultRowHeight="9.001125" customHeight="1"/>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69" width="10.7109375" customWidth="1"/>
  </cols>
  <sheetData>
    <row r="1" spans="2:9" ht="9.00113" customHeight="1">
      <c r="B1" s="1"/>
      <c r="C1" s="2"/>
      <c r="D1" s="3"/>
      <c r="E1" s="3"/>
      <c r="F1" s="3"/>
      <c r="G1" s="3"/>
      <c r="H1" s="3"/>
      <c r="I1" s="4"/>
    </row>
    <row r="2" spans="2:9" ht="9.00113" customHeight="1">
      <c r="B2" s="5"/>
      <c r="C2" s="6"/>
      <c r="D2" s="7"/>
      <c r="E2" s="7"/>
      <c r="F2" s="7"/>
      <c r="G2" s="7"/>
      <c r="H2" s="7"/>
      <c r="I2" s="8"/>
    </row>
    <row r="3" spans="2:9" ht="9.00113" customHeight="1">
      <c r="B3" s="5"/>
      <c r="C3" s="6"/>
      <c r="D3" s="7"/>
      <c r="E3" s="7"/>
      <c r="F3" s="7"/>
      <c r="G3" s="7"/>
      <c r="H3" s="7"/>
      <c r="I3" s="8"/>
    </row>
    <row r="4" spans="2:9" ht="9.00113" customHeight="1">
      <c r="B4" s="5"/>
      <c r="C4" s="6"/>
      <c r="D4" s="7"/>
      <c r="E4" s="7"/>
      <c r="F4" s="7"/>
      <c r="G4" s="7"/>
      <c r="H4" s="7"/>
      <c r="I4" s="8"/>
    </row>
    <row r="5" spans="2:9" ht="9.00113" customHeight="1">
      <c r="B5" s="5"/>
      <c r="C5" s="6"/>
      <c r="D5" s="7"/>
      <c r="E5" s="7"/>
      <c r="F5" s="7"/>
      <c r="G5" s="7"/>
      <c r="H5" s="7"/>
      <c r="I5" s="8"/>
    </row>
    <row r="6" spans="2:9" ht="9.00113" customHeight="1">
      <c r="B6" s="5"/>
      <c r="C6" s="6"/>
      <c r="D6" s="7"/>
      <c r="E6" s="7"/>
      <c r="F6" s="7"/>
      <c r="G6" s="7"/>
      <c r="H6" s="7"/>
      <c r="I6" s="8"/>
    </row>
    <row r="7" spans="2:9" ht="9.00113" customHeight="1">
      <c r="B7" s="5"/>
      <c r="C7" s="6"/>
      <c r="D7" s="7"/>
      <c r="E7" s="7"/>
      <c r="F7" s="7"/>
      <c r="G7" s="7"/>
      <c r="H7" s="7"/>
      <c r="I7" s="8"/>
    </row>
    <row r="8" spans="2:9" ht="9.00113" customHeight="1">
      <c r="B8" s="5"/>
      <c r="C8" s="6"/>
      <c r="D8" s="7"/>
      <c r="E8" s="7"/>
      <c r="F8" s="7"/>
      <c r="G8" s="7"/>
      <c r="H8" s="7"/>
      <c r="I8" s="8"/>
    </row>
    <row r="9" spans="2:9" ht="9.00113" customHeight="1">
      <c r="B9" s="5"/>
      <c r="C9" s="6"/>
      <c r="D9" s="7"/>
      <c r="E9" s="7"/>
      <c r="F9" s="7"/>
      <c r="G9" s="7"/>
      <c r="H9" s="7"/>
      <c r="I9" s="8"/>
    </row>
    <row r="10" spans="2:9" ht="9.00113" customHeight="1">
      <c r="B10" s="5"/>
      <c r="C10" s="6"/>
      <c r="D10" s="7"/>
      <c r="E10" s="7"/>
      <c r="F10" s="7"/>
      <c r="G10" s="7"/>
      <c r="H10" s="7"/>
      <c r="I10" s="8"/>
    </row>
    <row r="11" spans="2:9" ht="9.00113" customHeight="1">
      <c r="B11" s="5"/>
      <c r="C11" s="6"/>
      <c r="D11" s="7"/>
      <c r="E11" s="9">
        <f>IF('Paramètres'!C5&lt;&gt;"",'Paramètres'!C5,"")</f>
        <v/>
      </c>
      <c r="F11" s="9"/>
      <c r="G11" s="9"/>
      <c r="H11" s="9"/>
      <c r="I11" s="8"/>
    </row>
    <row r="12" spans="2:9" ht="9.00113" customHeight="1">
      <c r="B12" s="5"/>
      <c r="C12" s="6"/>
      <c r="D12" s="7"/>
      <c r="E12" s="9"/>
      <c r="F12" s="9"/>
      <c r="G12" s="9"/>
      <c r="H12" s="9"/>
      <c r="I12" s="8"/>
    </row>
    <row r="13" spans="2:9" ht="9.00113" customHeight="1">
      <c r="B13" s="5"/>
      <c r="C13" s="6"/>
      <c r="D13" s="7"/>
      <c r="E13" s="9"/>
      <c r="F13" s="9"/>
      <c r="G13" s="9"/>
      <c r="H13" s="9"/>
      <c r="I13" s="8"/>
    </row>
    <row r="14" spans="2:9" ht="9.00113" customHeight="1">
      <c r="B14" s="5"/>
      <c r="C14" s="6"/>
      <c r="D14" s="7"/>
      <c r="E14" s="9"/>
      <c r="F14" s="9"/>
      <c r="G14" s="9"/>
      <c r="H14" s="9"/>
      <c r="I14" s="8"/>
    </row>
    <row r="15" spans="2:9" ht="9.00113" customHeight="1">
      <c r="B15" s="5"/>
      <c r="C15" s="6"/>
      <c r="D15" s="7"/>
      <c r="E15" s="9"/>
      <c r="F15" s="9"/>
      <c r="G15" s="9"/>
      <c r="H15" s="9"/>
      <c r="I15" s="8"/>
    </row>
    <row r="16" spans="2:9" ht="9.00113" customHeight="1">
      <c r="B16" s="5"/>
      <c r="C16" s="6"/>
      <c r="D16" s="7"/>
      <c r="E16" s="9"/>
      <c r="F16" s="9"/>
      <c r="G16" s="9"/>
      <c r="H16" s="9"/>
      <c r="I16" s="8"/>
    </row>
    <row r="17" spans="2:9" ht="9.00113" customHeight="1">
      <c r="B17" s="5"/>
      <c r="C17" s="6"/>
      <c r="D17" s="7"/>
      <c r="E17" s="9"/>
      <c r="F17" s="9"/>
      <c r="G17" s="9"/>
      <c r="H17" s="9"/>
      <c r="I17" s="8"/>
    </row>
    <row r="18" spans="2:9" ht="9.00113" customHeight="1">
      <c r="B18" s="5"/>
      <c r="C18" s="6"/>
      <c r="D18" s="7"/>
      <c r="E18" s="9"/>
      <c r="F18" s="9"/>
      <c r="G18" s="9"/>
      <c r="H18" s="9"/>
      <c r="I18" s="8"/>
    </row>
    <row r="19" spans="2:9" ht="9.00113" customHeight="1">
      <c r="B19" s="5"/>
      <c r="C19" s="6"/>
      <c r="D19" s="7"/>
      <c r="E19" s="9"/>
      <c r="F19" s="9"/>
      <c r="G19" s="9"/>
      <c r="H19" s="9"/>
      <c r="I19" s="8"/>
    </row>
    <row r="20" spans="2:9" ht="9.00113" customHeight="1">
      <c r="B20" s="5"/>
      <c r="C20" s="6"/>
      <c r="D20" s="7"/>
      <c r="E20" s="9">
        <f>IF('Paramètres'!C24&lt;&gt;"",'Paramètres'!C24,"") &amp; CHAR(10) &amp; IF('Paramètres'!C26&lt;&gt;"",'Paramètres'!C26,"") &amp; CHAR(10) &amp; IF('Paramètres'!C28&lt;&gt;"",'Paramètres'!C28,"")</f>
        <v/>
      </c>
      <c r="F20" s="9"/>
      <c r="G20" s="9"/>
      <c r="H20" s="9"/>
      <c r="I20" s="8"/>
    </row>
    <row r="21" spans="2:9" ht="9.00113" customHeight="1">
      <c r="B21" s="5"/>
      <c r="C21" s="6"/>
      <c r="D21" s="7"/>
      <c r="E21" s="9"/>
      <c r="F21" s="9"/>
      <c r="G21" s="9"/>
      <c r="H21" s="9"/>
      <c r="I21" s="8"/>
    </row>
    <row r="22" spans="2:9" ht="9.00113" customHeight="1">
      <c r="B22" s="5"/>
      <c r="C22" s="6"/>
      <c r="D22" s="7"/>
      <c r="E22" s="9"/>
      <c r="F22" s="9"/>
      <c r="G22" s="9"/>
      <c r="H22" s="9"/>
      <c r="I22" s="8"/>
    </row>
    <row r="23" spans="2:9" ht="9.00113" customHeight="1">
      <c r="B23" s="5"/>
      <c r="C23" s="6"/>
      <c r="D23" s="7"/>
      <c r="E23" s="9"/>
      <c r="F23" s="9"/>
      <c r="G23" s="9"/>
      <c r="H23" s="9"/>
      <c r="I23" s="8"/>
    </row>
    <row r="24" spans="2:9" ht="9.00113" customHeight="1">
      <c r="B24" s="5"/>
      <c r="C24" s="6"/>
      <c r="D24" s="7"/>
      <c r="E24" s="9"/>
      <c r="F24" s="9"/>
      <c r="G24" s="9"/>
      <c r="H24" s="9"/>
      <c r="I24" s="8"/>
    </row>
    <row r="25" spans="2:9" ht="9.00113" customHeight="1">
      <c r="B25" s="5"/>
      <c r="C25" s="6"/>
      <c r="D25" s="7"/>
      <c r="E25" s="9"/>
      <c r="F25" s="9"/>
      <c r="G25" s="9"/>
      <c r="H25" s="9"/>
      <c r="I25" s="8"/>
    </row>
    <row r="26" spans="2:9" ht="9.00113" customHeight="1">
      <c r="B26" s="5"/>
      <c r="C26" s="6"/>
      <c r="D26" s="7"/>
      <c r="E26" s="9"/>
      <c r="F26" s="9"/>
      <c r="G26" s="9"/>
      <c r="H26" s="9"/>
      <c r="I26" s="8"/>
    </row>
    <row r="27" spans="2:9" ht="9.00113" customHeight="1">
      <c r="B27" s="5"/>
      <c r="C27" s="6"/>
      <c r="D27" s="7"/>
      <c r="E27" s="9"/>
      <c r="F27" s="9"/>
      <c r="G27" s="9"/>
      <c r="H27" s="9"/>
      <c r="I27" s="8"/>
    </row>
    <row r="28" spans="2:9" ht="9.00113" customHeight="1">
      <c r="B28" s="5"/>
      <c r="C28" s="6"/>
      <c r="D28" s="7"/>
      <c r="E28" s="7"/>
      <c r="F28" s="7"/>
      <c r="G28" s="7"/>
      <c r="H28" s="7"/>
      <c r="I28" s="8"/>
    </row>
    <row r="29" spans="2:9" ht="9.00113" customHeight="1">
      <c r="B29" s="5"/>
      <c r="C29" s="6"/>
      <c r="D29" s="7"/>
      <c r="E29" s="7"/>
      <c r="F29" s="7"/>
      <c r="G29" s="7"/>
      <c r="H29" s="7"/>
      <c r="I29" s="8"/>
    </row>
    <row r="30" spans="2:9" ht="9.00113" customHeight="1">
      <c r="B30" s="5"/>
      <c r="C30" s="6"/>
      <c r="D30" s="7"/>
      <c r="E30" s="7"/>
      <c r="F30" s="7"/>
      <c r="G30" s="7"/>
      <c r="H30" s="7"/>
      <c r="I30" s="8"/>
    </row>
    <row r="31" spans="2:9" ht="9.00113" customHeight="1">
      <c r="B31" s="5"/>
      <c r="C31" s="6"/>
      <c r="D31" s="7"/>
      <c r="E31" s="7"/>
      <c r="F31" s="7"/>
      <c r="G31" s="7"/>
      <c r="H31" s="7"/>
      <c r="I31" s="8"/>
    </row>
    <row r="32" spans="2:9" ht="9.00113" customHeight="1">
      <c r="B32" s="5"/>
      <c r="C32" s="6"/>
      <c r="D32" s="7"/>
      <c r="E32" s="7"/>
      <c r="F32" s="7"/>
      <c r="G32" s="7"/>
      <c r="H32" s="7"/>
      <c r="I32" s="8"/>
    </row>
    <row r="33" spans="2:9" ht="9.00113" customHeight="1">
      <c r="B33" s="5"/>
      <c r="C33" s="6"/>
      <c r="D33" s="7"/>
      <c r="E33" s="7"/>
      <c r="F33" s="7"/>
      <c r="G33" s="7"/>
      <c r="H33" s="7"/>
      <c r="I33" s="8"/>
    </row>
    <row r="34" spans="2:9" ht="9.00113" customHeight="1">
      <c r="B34" s="5"/>
      <c r="C34" s="6"/>
      <c r="D34" s="7"/>
      <c r="E34" s="7"/>
      <c r="F34" s="7"/>
      <c r="G34" s="7"/>
      <c r="H34" s="7"/>
      <c r="I34" s="8"/>
    </row>
    <row r="35" spans="2:9" ht="9.00113" customHeight="1">
      <c r="B35" s="5"/>
      <c r="C35" s="6"/>
      <c r="D35" s="7"/>
      <c r="E35" s="7"/>
      <c r="F35" s="7"/>
      <c r="G35" s="7"/>
      <c r="H35" s="7"/>
      <c r="I35" s="8"/>
    </row>
    <row r="36" spans="2:9" ht="9.00113" customHeight="1">
      <c r="B36" s="5"/>
      <c r="C36" s="6"/>
      <c r="D36" s="7"/>
      <c r="E36" s="7"/>
      <c r="F36" s="7"/>
      <c r="G36" s="7"/>
      <c r="H36" s="7"/>
      <c r="I36" s="8"/>
    </row>
    <row r="37" spans="2:9" ht="9.00113" customHeight="1">
      <c r="B37" s="5"/>
      <c r="C37" s="6"/>
      <c r="D37" s="7"/>
      <c r="E37" s="7"/>
      <c r="F37" s="7"/>
      <c r="G37" s="7"/>
      <c r="H37" s="7"/>
      <c r="I37" s="8"/>
    </row>
    <row r="38" spans="2:9" ht="9.00113" customHeight="1">
      <c r="B38" s="5"/>
      <c r="C38" s="6"/>
      <c r="D38" s="7"/>
      <c r="E38" s="7"/>
      <c r="F38" s="7"/>
      <c r="G38" s="7"/>
      <c r="H38" s="7"/>
      <c r="I38" s="8"/>
    </row>
    <row r="39" spans="2:9" ht="9.00113" customHeight="1">
      <c r="B39" s="5"/>
      <c r="C39" s="6"/>
      <c r="D39" s="7"/>
      <c r="E39" s="7"/>
      <c r="F39" s="7"/>
      <c r="G39" s="7"/>
      <c r="H39" s="7"/>
      <c r="I39" s="8"/>
    </row>
    <row r="40" spans="2:9" ht="9.00113" customHeight="1">
      <c r="B40" s="5"/>
      <c r="C40" s="6"/>
      <c r="D40" s="7"/>
      <c r="E40" s="7"/>
      <c r="F40" s="7"/>
      <c r="G40" s="7"/>
      <c r="H40" s="7"/>
      <c r="I40" s="8"/>
    </row>
    <row r="41" spans="2:9" ht="9.00113" customHeight="1">
      <c r="B41" s="5"/>
      <c r="C41" s="6"/>
      <c r="D41" s="7"/>
      <c r="E41" s="7"/>
      <c r="F41" s="7"/>
      <c r="G41" s="7"/>
      <c r="H41" s="7"/>
      <c r="I41" s="8"/>
    </row>
    <row r="42" spans="2:9" ht="9.00113" customHeight="1">
      <c r="B42" s="5"/>
      <c r="C42" s="6"/>
      <c r="D42" s="7"/>
      <c r="E42" s="7"/>
      <c r="F42" s="7"/>
      <c r="G42" s="7"/>
      <c r="H42" s="7"/>
      <c r="I42" s="8"/>
    </row>
    <row r="43" spans="2:9" ht="9.00113" customHeight="1">
      <c r="B43" s="5"/>
      <c r="C43" s="6"/>
      <c r="D43" s="7"/>
      <c r="E43" s="7"/>
      <c r="F43" s="7"/>
      <c r="G43" s="7"/>
      <c r="H43" s="7"/>
      <c r="I43" s="8"/>
    </row>
    <row r="44" spans="2:9" ht="9.00113" customHeight="1">
      <c r="B44" s="5"/>
      <c r="C44" s="6"/>
      <c r="D44" s="7"/>
      <c r="E44" s="7"/>
      <c r="F44" s="7"/>
      <c r="G44" s="7"/>
      <c r="H44" s="7"/>
      <c r="I44" s="8"/>
    </row>
    <row r="45" spans="2:9" ht="9.00113" customHeight="1">
      <c r="B45" s="5"/>
      <c r="C45" s="6"/>
      <c r="D45" s="7"/>
      <c r="E45" s="7"/>
      <c r="F45" s="7"/>
      <c r="G45" s="7"/>
      <c r="H45" s="7"/>
      <c r="I45" s="8"/>
    </row>
    <row r="46" spans="2:9" ht="9.00113" customHeight="1">
      <c r="B46" s="5"/>
      <c r="C46" s="6"/>
      <c r="D46" s="7"/>
      <c r="E46" s="7"/>
      <c r="F46" s="7"/>
      <c r="G46" s="7"/>
      <c r="H46" s="7"/>
      <c r="I46" s="8"/>
    </row>
    <row r="47" spans="2:9" ht="9.00113" customHeight="1">
      <c r="B47" s="5"/>
      <c r="C47" s="6"/>
      <c r="D47" s="7"/>
      <c r="E47" s="7"/>
      <c r="F47" s="10" t="s">
        <v>4</v>
      </c>
      <c r="G47" s="7"/>
      <c r="H47" s="7"/>
      <c r="I47" s="8"/>
    </row>
    <row r="48" spans="2:9" ht="9.00113" customHeight="1">
      <c r="B48" s="5"/>
      <c r="C48" s="6"/>
      <c r="D48" s="7"/>
      <c r="E48" s="7"/>
      <c r="F48" s="7"/>
      <c r="G48" s="7"/>
      <c r="H48" s="7"/>
      <c r="I48" s="8"/>
    </row>
    <row r="49" spans="2:9" ht="9.00113" customHeight="1">
      <c r="B49" s="5"/>
      <c r="C49" s="6"/>
      <c r="D49" s="7"/>
      <c r="E49" s="7"/>
      <c r="F49" s="7"/>
      <c r="G49" s="7"/>
      <c r="H49" s="7"/>
      <c r="I49" s="8"/>
    </row>
    <row r="50" spans="2:9" ht="9.00113" customHeight="1">
      <c r="B50" s="5"/>
      <c r="C50" s="6"/>
      <c r="D50" s="7"/>
      <c r="E50" s="7"/>
      <c r="F50" s="7"/>
      <c r="G50" s="7"/>
      <c r="H50" s="7"/>
      <c r="I50" s="8"/>
    </row>
    <row r="51" spans="2:9" ht="9.00113" customHeight="1">
      <c r="B51" s="5"/>
      <c r="C51" s="6"/>
      <c r="D51" s="7"/>
      <c r="E51" s="7"/>
      <c r="F51" s="7"/>
      <c r="G51" s="7"/>
      <c r="H51" s="7"/>
      <c r="I51" s="8"/>
    </row>
    <row r="52" spans="2:9" ht="9.00113" customHeight="1">
      <c r="B52" s="5"/>
      <c r="C52" s="6"/>
      <c r="D52" s="7"/>
      <c r="E52" s="7"/>
      <c r="F52" s="7"/>
      <c r="G52" s="7"/>
      <c r="H52" s="7"/>
      <c r="I52" s="8"/>
    </row>
    <row r="53" spans="2:9" ht="9.00113" customHeight="1">
      <c r="B53" s="5"/>
      <c r="C53" s="6"/>
      <c r="D53" s="7"/>
      <c r="E53" s="7"/>
      <c r="F53" s="7"/>
      <c r="G53" s="7"/>
      <c r="H53" s="7"/>
      <c r="I53" s="8"/>
    </row>
    <row r="54" spans="2:9" ht="9.00113" customHeight="1">
      <c r="B54" s="5"/>
      <c r="C54" s="6"/>
      <c r="D54" s="7"/>
      <c r="E54" s="7"/>
      <c r="F54" s="7"/>
      <c r="G54" s="7"/>
      <c r="H54" s="7"/>
      <c r="I54" s="8"/>
    </row>
    <row r="55" spans="2:9" ht="9.00113" customHeight="1">
      <c r="B55" s="5"/>
      <c r="C55" s="6"/>
      <c r="D55" s="7"/>
      <c r="E55" s="7"/>
      <c r="F55" s="7"/>
      <c r="G55" s="7"/>
      <c r="H55" s="7"/>
      <c r="I55" s="8"/>
    </row>
    <row r="56" spans="2:9" ht="9.00113" customHeight="1">
      <c r="B56" s="5"/>
      <c r="C56" s="6"/>
      <c r="D56" s="7"/>
      <c r="E56" s="7"/>
      <c r="F56" s="7"/>
      <c r="G56" s="7"/>
      <c r="H56" s="7"/>
      <c r="I56" s="8"/>
    </row>
    <row r="57" spans="2:9" ht="9.00113" customHeight="1">
      <c r="B57" s="5"/>
      <c r="C57" s="6"/>
      <c r="D57" s="7"/>
      <c r="E57" s="7"/>
      <c r="F57" s="7"/>
      <c r="G57" s="7"/>
      <c r="H57" s="7"/>
      <c r="I57" s="8"/>
    </row>
    <row r="58" spans="2:9" ht="9.00113" customHeight="1">
      <c r="B58" s="5"/>
      <c r="C58" s="6"/>
      <c r="D58" s="7"/>
      <c r="E58" s="7"/>
      <c r="F58" s="7"/>
      <c r="G58" s="7"/>
      <c r="H58" s="7"/>
      <c r="I58" s="8"/>
    </row>
    <row r="59" spans="2:9" ht="9.00113" customHeight="1">
      <c r="B59" s="5"/>
      <c r="C59" s="6"/>
      <c r="D59" s="7"/>
      <c r="E59" s="7"/>
      <c r="F59" s="7"/>
      <c r="G59" s="7"/>
      <c r="H59" s="7"/>
      <c r="I59" s="8"/>
    </row>
    <row r="60" spans="2:9" ht="9.00113" customHeight="1">
      <c r="B60" s="5"/>
      <c r="C60" s="6"/>
      <c r="D60" s="7"/>
      <c r="E60" s="7"/>
      <c r="F60" s="7"/>
      <c r="G60" s="7"/>
      <c r="H60" s="7"/>
      <c r="I60" s="8"/>
    </row>
    <row r="61" spans="2:9" ht="9.00113" customHeight="1">
      <c r="B61" s="5"/>
      <c r="C61" s="6"/>
      <c r="D61" s="7"/>
      <c r="E61" s="7"/>
      <c r="F61" s="7"/>
      <c r="G61" s="7"/>
      <c r="H61" s="7"/>
      <c r="I61" s="8"/>
    </row>
    <row r="62" spans="2:9" ht="9.00113" customHeight="1">
      <c r="B62" s="5"/>
      <c r="C62" s="6"/>
      <c r="D62" s="7"/>
      <c r="E62" s="11">
        <f>IF('Paramètres'!C9&lt;&gt;"",'Paramètres'!C9,"")</f>
        <v/>
      </c>
      <c r="F62" s="11"/>
      <c r="G62" s="11"/>
      <c r="H62" s="11"/>
      <c r="I62" s="8"/>
    </row>
    <row r="63" spans="2:9" ht="9.00113" customHeight="1">
      <c r="B63" s="5"/>
      <c r="C63" s="6"/>
      <c r="D63" s="7"/>
      <c r="E63" s="11"/>
      <c r="F63" s="11"/>
      <c r="G63" s="11"/>
      <c r="H63" s="11"/>
      <c r="I63" s="8"/>
    </row>
    <row r="64" spans="2:9" ht="9.00113" customHeight="1">
      <c r="B64" s="5"/>
      <c r="C64" s="6"/>
      <c r="D64" s="7"/>
      <c r="E64" s="11"/>
      <c r="F64" s="11"/>
      <c r="G64" s="11"/>
      <c r="H64" s="11"/>
      <c r="I64" s="8"/>
    </row>
    <row r="65" spans="2:9" ht="9.00113" customHeight="1">
      <c r="B65" s="5"/>
      <c r="C65" s="6"/>
      <c r="D65" s="7"/>
      <c r="E65" s="11"/>
      <c r="F65" s="11"/>
      <c r="G65" s="11"/>
      <c r="H65" s="11"/>
      <c r="I65" s="8"/>
    </row>
    <row r="66" spans="2:9" ht="9.00113" customHeight="1">
      <c r="B66" s="5"/>
      <c r="C66" s="6"/>
      <c r="D66" s="7"/>
      <c r="E66" s="11">
        <f>IF('Paramètres'!C11&lt;&gt;"",'Paramètres'!C11,"")</f>
        <v/>
      </c>
      <c r="F66" s="11"/>
      <c r="G66" s="11"/>
      <c r="H66" s="11"/>
      <c r="I66" s="8"/>
    </row>
    <row r="67" spans="2:9" ht="9.00113" customHeight="1">
      <c r="B67" s="5"/>
      <c r="C67" s="6"/>
      <c r="D67" s="7"/>
      <c r="E67" s="11"/>
      <c r="F67" s="11"/>
      <c r="G67" s="11"/>
      <c r="H67" s="11"/>
      <c r="I67" s="8"/>
    </row>
    <row r="68" spans="2:9" ht="9.00113" customHeight="1">
      <c r="B68" s="5"/>
      <c r="C68" s="6"/>
      <c r="D68" s="7"/>
      <c r="E68" s="11"/>
      <c r="F68" s="11"/>
      <c r="G68" s="11"/>
      <c r="H68" s="11"/>
      <c r="I68" s="8"/>
    </row>
    <row r="69" spans="2:9" ht="9.00113" customHeight="1">
      <c r="B69" s="5"/>
      <c r="C69" s="6"/>
      <c r="D69" s="7"/>
      <c r="E69" s="11"/>
      <c r="F69" s="11"/>
      <c r="G69" s="11"/>
      <c r="H69" s="11"/>
      <c r="I69" s="8"/>
    </row>
    <row r="70" spans="2:9" ht="9.00113" customHeight="1">
      <c r="B70" s="5"/>
      <c r="C70" s="6"/>
      <c r="D70" s="7"/>
      <c r="E70" s="11"/>
      <c r="F70" s="11"/>
      <c r="G70" s="11"/>
      <c r="H70" s="11"/>
      <c r="I70" s="8"/>
    </row>
    <row r="71" spans="2:9" ht="9.00113" customHeight="1">
      <c r="B71" s="5"/>
      <c r="C71" s="6"/>
      <c r="D71" s="7"/>
      <c r="E71" s="12">
        <f>IF('Paramètres'!C3&lt;&gt;"",'Paramètres'!C3,"")</f>
        <v/>
      </c>
      <c r="F71" s="13"/>
      <c r="G71" s="13"/>
      <c r="H71" s="14"/>
      <c r="I71" s="8"/>
    </row>
    <row r="72" spans="2:9" ht="9.00113" customHeight="1">
      <c r="B72" s="5"/>
      <c r="C72" s="6"/>
      <c r="D72" s="7"/>
      <c r="E72" s="15"/>
      <c r="F72" s="9"/>
      <c r="G72" s="9"/>
      <c r="H72" s="16"/>
      <c r="I72" s="8"/>
    </row>
    <row r="73" spans="2:9" ht="9.00113" customHeight="1">
      <c r="B73" s="17" t="s">
        <v>6</v>
      </c>
      <c r="C73" s="6"/>
      <c r="D73" s="7"/>
      <c r="E73" s="15"/>
      <c r="F73" s="9"/>
      <c r="G73" s="9"/>
      <c r="H73" s="16"/>
      <c r="I73" s="8"/>
    </row>
    <row r="74" spans="2:9" ht="9.00113" customHeight="1">
      <c r="B74" s="5"/>
      <c r="C74" s="6"/>
      <c r="D74" s="7"/>
      <c r="E74" s="15"/>
      <c r="F74" s="9"/>
      <c r="G74" s="9"/>
      <c r="H74" s="16"/>
      <c r="I74" s="8"/>
    </row>
    <row r="75" spans="2:9" ht="9.00113" customHeight="1">
      <c r="B75" s="5"/>
      <c r="C75" s="6"/>
      <c r="D75" s="7"/>
      <c r="E75" s="15"/>
      <c r="F75" s="9"/>
      <c r="G75" s="9"/>
      <c r="H75" s="16"/>
      <c r="I75" s="8"/>
    </row>
    <row r="76" spans="2:9" ht="9.00113" customHeight="1">
      <c r="B76" s="5"/>
      <c r="C76" s="6"/>
      <c r="D76" s="7"/>
      <c r="E76" s="15"/>
      <c r="F76" s="9"/>
      <c r="G76" s="9"/>
      <c r="H76" s="16"/>
      <c r="I76" s="8"/>
    </row>
    <row r="77" spans="2:9" ht="9.00113" customHeight="1">
      <c r="B77" s="5"/>
      <c r="C77" s="6"/>
      <c r="D77" s="7"/>
      <c r="E77" s="18"/>
      <c r="F77" s="19"/>
      <c r="G77" s="19"/>
      <c r="H77" s="20"/>
      <c r="I77" s="8"/>
    </row>
    <row r="78" spans="2:9" ht="9.00113" customHeight="1">
      <c r="B78" s="5"/>
      <c r="C78" s="6"/>
      <c r="D78" s="7"/>
      <c r="E78" s="7"/>
      <c r="F78" s="7"/>
      <c r="G78" s="7"/>
      <c r="H78" s="7"/>
      <c r="I78" s="8"/>
    </row>
    <row r="79" spans="2:9" ht="9.00113" customHeight="1">
      <c r="B79" s="5"/>
      <c r="C79" s="6"/>
      <c r="D79" s="7"/>
      <c r="E79" s="7"/>
      <c r="F79" s="21" t="s">
        <v>0</v>
      </c>
      <c r="G79" s="21">
        <f>IF('Paramètres'!C7&lt;&gt;"",'Paramètres'!C7,"")</f>
        <v/>
      </c>
      <c r="H79" s="7"/>
      <c r="I79" s="8"/>
    </row>
    <row r="80" spans="2:9" ht="9.00113" customHeight="1">
      <c r="B80" s="17" t="s">
        <v>5</v>
      </c>
      <c r="C80" s="6"/>
      <c r="D80" s="7"/>
      <c r="E80" s="7"/>
      <c r="F80" s="21"/>
      <c r="G80" s="21"/>
      <c r="H80" s="7"/>
      <c r="I80" s="8"/>
    </row>
    <row r="81" spans="2:9" ht="9.00113" customHeight="1">
      <c r="B81" s="5"/>
      <c r="C81" s="6"/>
      <c r="D81" s="7"/>
      <c r="E81" s="7"/>
      <c r="F81" s="21" t="s">
        <v>1</v>
      </c>
      <c r="G81" s="21">
        <f>IF('Paramètres'!C13&lt;&gt;"",'Paramètres'!C13,"")</f>
        <v/>
      </c>
      <c r="H81" s="7"/>
      <c r="I81" s="8"/>
    </row>
    <row r="82" spans="2:9" ht="9.00113" customHeight="1">
      <c r="B82" s="5"/>
      <c r="C82" s="6"/>
      <c r="D82" s="7"/>
      <c r="E82" s="7"/>
      <c r="F82" s="21"/>
      <c r="G82" s="21"/>
      <c r="H82" s="7"/>
      <c r="I82" s="8"/>
    </row>
    <row r="83" spans="2:9" ht="9.00113" customHeight="1">
      <c r="B83" s="5"/>
      <c r="C83" s="6"/>
      <c r="D83" s="7"/>
      <c r="E83" s="7"/>
      <c r="F83" s="21" t="s">
        <v>2</v>
      </c>
      <c r="G83" s="21">
        <f>IF('Paramètres'!C15&lt;&gt;"",'Paramètres'!C15,"")</f>
        <v/>
      </c>
      <c r="H83" s="7"/>
      <c r="I83" s="8"/>
    </row>
    <row r="84" spans="2:9" ht="9.00113" customHeight="1">
      <c r="B84" s="5"/>
      <c r="C84" s="6"/>
      <c r="D84" s="7"/>
      <c r="E84" s="7"/>
      <c r="F84" s="21"/>
      <c r="G84" s="21"/>
      <c r="H84" s="7"/>
      <c r="I84" s="8"/>
    </row>
    <row r="85" spans="2:9" ht="9.00113" customHeight="1">
      <c r="B85" s="5"/>
      <c r="C85" s="6"/>
      <c r="D85" s="7"/>
      <c r="E85" s="7"/>
      <c r="F85" s="21" t="s">
        <v>3</v>
      </c>
      <c r="G85" s="21">
        <f>IF('Paramètres'!C17&lt;&gt;"",'Paramètres'!C17,"")</f>
        <v/>
      </c>
      <c r="H85" s="7"/>
      <c r="I85" s="8"/>
    </row>
    <row r="86" spans="2:9" ht="9.00113" customHeight="1">
      <c r="B86" s="5"/>
      <c r="C86" s="6"/>
      <c r="D86" s="7"/>
      <c r="E86" s="7"/>
      <c r="F86" s="21"/>
      <c r="G86" s="21"/>
      <c r="H86" s="7"/>
      <c r="I86" s="8"/>
    </row>
    <row r="87" spans="2:9" ht="9.00113" customHeight="1">
      <c r="B87" s="22"/>
      <c r="C87" s="23"/>
      <c r="D87" s="24"/>
      <c r="E87" s="24"/>
      <c r="F87" s="24"/>
      <c r="G87" s="24"/>
      <c r="H87" s="24"/>
      <c r="I87" s="25"/>
    </row>
  </sheetData>
  <sheetProtection password="E95E" sheet="1" objects="1" selectLockedCells="1"/>
  <mergeCells count="19">
    <mergeCell ref="E2:H10"/>
    <mergeCell ref="E11:H19"/>
    <mergeCell ref="E20:H27"/>
    <mergeCell ref="E28:H45"/>
    <mergeCell ref="E62:H65"/>
    <mergeCell ref="E66:H70"/>
    <mergeCell ref="E71:H77"/>
    <mergeCell ref="F79:F80"/>
    <mergeCell ref="G79:G80"/>
    <mergeCell ref="F81:F82"/>
    <mergeCell ref="G81:G82"/>
    <mergeCell ref="F83:F84"/>
    <mergeCell ref="G83:G84"/>
    <mergeCell ref="F85:F86"/>
    <mergeCell ref="G85:G86"/>
    <mergeCell ref="F47:H60"/>
    <mergeCell ref="E47:E60"/>
    <mergeCell ref="B80:C86"/>
    <mergeCell ref="B73:C79"/>
  </mergeCells>
  <printOptions horizontalCentered="1" verticalCentered="1"/>
  <pageMargins left="0.23622047244094" right="0.23622047244094" top="0.35433070866142" bottom="0.47244094488189" header="0.2755905511811" footer="0.43307086614173"/>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sheetPr>
    <outlinePr summaryBelow="0" summaryRight="0"/>
    <pageSetUpPr fitToPage="1"/>
  </sheetPr>
  <dimension ref="A1:R473"/>
  <sheetViews>
    <sheetView showGridLines="0" tabSelected="1" workbookViewId="0">
      <pane ySplit="3" topLeftCell="A4" activePane="bottomLeft" state="frozen"/>
      <selection pane="bottomLeft" activeCell="J125" sqref="J125"/>
    </sheetView>
  </sheetViews>
  <sheetFormatPr defaultRowHeight="15"/>
  <cols>
    <col min="1" max="1" width="0" hidden="1" customWidth="1"/>
    <col min="2" max="2" width="4.42578125" customWidth="1"/>
    <col min="3" max="3" width="0" hidden="1" customWidth="1"/>
    <col min="4" max="4" width="36" customWidth="1"/>
    <col min="5" max="8" width="8.140625" customWidth="1"/>
    <col min="9" max="9" width="0" hidden="1" customWidth="1"/>
    <col min="10" max="11" width="12.5703125" customWidth="1"/>
    <col min="12" max="12" width="10.7109375" customWidth="1"/>
    <col min="13" max="13" width="0" hidden="1" customWidth="1"/>
    <col min="14" max="17" width="10.7109375" customWidth="1"/>
    <col min="18" max="18" width="0" hidden="1" customWidth="1"/>
    <col min="19" max="69" width="10.7109375" customWidth="1"/>
  </cols>
  <sheetData>
    <row r="1" spans="1:18" hidden="1">
      <c r="A1" s="7" t="s">
        <v>7</v>
      </c>
      <c r="B1" s="7" t="s">
        <v>8</v>
      </c>
      <c r="C1" s="7" t="s">
        <v>9</v>
      </c>
      <c r="D1" s="7" t="s">
        <v>10</v>
      </c>
      <c r="E1" s="7" t="s">
        <v>11</v>
      </c>
      <c r="F1" s="7" t="s">
        <v>12</v>
      </c>
      <c r="G1" s="7" t="s">
        <v>13</v>
      </c>
      <c r="H1" s="7" t="s">
        <v>14</v>
      </c>
      <c r="I1" s="7" t="s">
        <v>15</v>
      </c>
      <c r="J1" s="7" t="s">
        <v>16</v>
      </c>
      <c r="K1" s="7" t="s">
        <v>17</v>
      </c>
      <c r="L1" s="7" t="s">
        <v>18</v>
      </c>
      <c r="N1" s="7" t="s">
        <v>19</v>
      </c>
      <c r="O1" s="7" t="s">
        <v>20</v>
      </c>
      <c r="P1" s="7" t="s">
        <v>21</v>
      </c>
      <c r="Q1" s="7" t="s">
        <v>22</v>
      </c>
      <c r="R1" s="7" t="s">
        <v>23</v>
      </c>
    </row>
    <row r="3" spans="1:18">
      <c r="A3" s="7" t="s">
        <v>24</v>
      </c>
      <c r="B3" s="26" t="s">
        <v>25</v>
      </c>
      <c r="C3" s="26" t="s">
        <v>26</v>
      </c>
      <c r="D3" s="26" t="s">
        <v>27</v>
      </c>
      <c r="E3" s="26"/>
      <c r="F3" s="26"/>
      <c r="G3" s="26" t="s">
        <v>13</v>
      </c>
      <c r="H3" s="26" t="s">
        <v>28</v>
      </c>
      <c r="I3" s="26" t="s">
        <v>29</v>
      </c>
      <c r="J3" s="26" t="s">
        <v>30</v>
      </c>
      <c r="K3" s="26" t="s">
        <v>31</v>
      </c>
      <c r="L3" s="26" t="s">
        <v>32</v>
      </c>
      <c r="M3" s="26" t="s">
        <v>33</v>
      </c>
      <c r="N3" s="26" t="s">
        <v>34</v>
      </c>
      <c r="O3" s="26" t="s">
        <v>35</v>
      </c>
      <c r="P3" s="26" t="s">
        <v>36</v>
      </c>
      <c r="Q3" s="26" t="s">
        <v>37</v>
      </c>
      <c r="R3" s="26" t="s">
        <v>38</v>
      </c>
    </row>
    <row r="4" spans="1:18">
      <c r="A4" s="7">
        <v>2</v>
      </c>
      <c r="B4" s="27" t="s">
        <v>39</v>
      </c>
      <c r="C4" s="27"/>
      <c r="D4" s="28" t="s">
        <v>40</v>
      </c>
      <c r="E4" s="28"/>
      <c r="F4" s="28"/>
      <c r="G4" s="28"/>
      <c r="H4" s="28"/>
      <c r="I4" s="28"/>
      <c r="J4" s="28"/>
      <c r="K4" s="29"/>
      <c r="L4" s="7"/>
    </row>
    <row r="5" spans="1:18">
      <c r="A5" s="7">
        <v>3</v>
      </c>
      <c r="B5" s="30" t="s">
        <v>41</v>
      </c>
      <c r="C5" s="30"/>
      <c r="D5" s="31" t="s">
        <v>42</v>
      </c>
      <c r="E5" s="31"/>
      <c r="F5" s="31"/>
      <c r="G5" s="31"/>
      <c r="H5" s="31"/>
      <c r="I5" s="31"/>
      <c r="J5" s="31"/>
      <c r="K5" s="32"/>
      <c r="L5" s="7"/>
    </row>
    <row r="6" spans="1:18">
      <c r="A6" s="7">
        <v>8</v>
      </c>
      <c r="B6" s="33" t="s">
        <v>43</v>
      </c>
      <c r="C6" s="33"/>
      <c r="D6" s="34" t="s">
        <v>44</v>
      </c>
      <c r="E6" s="34"/>
      <c r="F6" s="34"/>
      <c r="K6" s="35"/>
      <c r="L6" s="7"/>
    </row>
    <row r="7" spans="1:18" ht="69.75" customHeight="1">
      <c r="A7" s="7" t="s">
        <v>45</v>
      </c>
      <c r="B7" s="36"/>
      <c r="C7" s="36"/>
      <c r="D7" s="37" t="s">
        <v>46</v>
      </c>
      <c r="E7" s="37"/>
      <c r="F7" s="37"/>
      <c r="G7" s="37"/>
      <c r="H7" s="37"/>
      <c r="I7" s="37"/>
      <c r="J7" s="37"/>
      <c r="K7" s="36"/>
    </row>
    <row r="8" spans="1:18">
      <c r="A8" s="7" t="s">
        <v>45</v>
      </c>
      <c r="B8" s="36"/>
      <c r="C8" s="36"/>
      <c r="D8" s="37"/>
      <c r="E8" s="37"/>
      <c r="F8" s="37"/>
      <c r="G8" s="37"/>
      <c r="H8" s="37"/>
      <c r="I8" s="37"/>
      <c r="J8" s="37"/>
      <c r="K8" s="36"/>
    </row>
    <row r="9" spans="1:18" hidden="1">
      <c r="A9" s="7" t="s">
        <v>47</v>
      </c>
    </row>
    <row r="10" spans="1:18">
      <c r="A10" s="7">
        <v>8</v>
      </c>
      <c r="B10" s="33" t="s">
        <v>48</v>
      </c>
      <c r="C10" s="33"/>
      <c r="D10" s="34" t="s">
        <v>49</v>
      </c>
      <c r="E10" s="34"/>
      <c r="F10" s="34"/>
      <c r="K10" s="35"/>
      <c r="L10" s="7"/>
    </row>
    <row r="11" spans="1:18" ht="301.359" customHeight="1">
      <c r="A11" s="7" t="s">
        <v>45</v>
      </c>
      <c r="B11" s="36"/>
      <c r="C11" s="36"/>
      <c r="D11" s="38" t="s">
        <v>51</v>
      </c>
      <c r="E11" s="36"/>
      <c r="F11" s="36"/>
      <c r="G11" s="36"/>
      <c r="H11" s="36"/>
      <c r="I11" s="36"/>
      <c r="J11" s="36"/>
      <c r="K11" s="36"/>
    </row>
    <row r="12" spans="1:18" hidden="1">
      <c r="A12" s="7" t="s">
        <v>47</v>
      </c>
    </row>
    <row r="13" spans="1:18">
      <c r="A13" s="7">
        <v>8</v>
      </c>
      <c r="B13" s="33" t="s">
        <v>52</v>
      </c>
      <c r="C13" s="33"/>
      <c r="D13" s="34" t="s">
        <v>53</v>
      </c>
      <c r="E13" s="34"/>
      <c r="F13" s="34"/>
      <c r="K13" s="35"/>
      <c r="L13" s="7"/>
    </row>
    <row r="14" spans="1:18" ht="104.25" customHeight="1">
      <c r="A14" s="7" t="s">
        <v>45</v>
      </c>
      <c r="B14" s="36"/>
      <c r="C14" s="36"/>
      <c r="D14" s="39" t="s">
        <v>55</v>
      </c>
      <c r="E14" s="37"/>
      <c r="F14" s="37"/>
      <c r="G14" s="37"/>
      <c r="H14" s="37"/>
      <c r="I14" s="37"/>
      <c r="J14" s="37"/>
      <c r="K14" s="36"/>
    </row>
    <row r="15" spans="1:18">
      <c r="A15" s="7" t="s">
        <v>45</v>
      </c>
      <c r="B15" s="36"/>
      <c r="C15" s="36"/>
      <c r="D15" s="37"/>
      <c r="E15" s="37"/>
      <c r="F15" s="37"/>
      <c r="G15" s="37"/>
      <c r="H15" s="37"/>
      <c r="I15" s="37"/>
      <c r="J15" s="37"/>
      <c r="K15" s="36"/>
    </row>
    <row r="16" spans="1:18" hidden="1">
      <c r="A16" s="7" t="s">
        <v>47</v>
      </c>
    </row>
    <row r="17" spans="1:12">
      <c r="A17" s="7">
        <v>8</v>
      </c>
      <c r="B17" s="33" t="s">
        <v>56</v>
      </c>
      <c r="C17" s="33"/>
      <c r="D17" s="34" t="s">
        <v>57</v>
      </c>
      <c r="E17" s="34"/>
      <c r="F17" s="34"/>
      <c r="K17" s="35"/>
      <c r="L17" s="7"/>
    </row>
    <row r="18" spans="1:12" ht="56.25" customHeight="1">
      <c r="A18" s="7" t="s">
        <v>45</v>
      </c>
      <c r="B18" s="36"/>
      <c r="C18" s="36"/>
      <c r="D18" s="39" t="s">
        <v>59</v>
      </c>
      <c r="E18" s="37"/>
      <c r="F18" s="37"/>
      <c r="G18" s="37"/>
      <c r="H18" s="37"/>
      <c r="I18" s="37"/>
      <c r="J18" s="37"/>
      <c r="K18" s="36"/>
    </row>
    <row r="19" spans="1:12">
      <c r="A19" s="7" t="s">
        <v>45</v>
      </c>
      <c r="B19" s="36"/>
      <c r="C19" s="36"/>
      <c r="D19" s="37"/>
      <c r="E19" s="37"/>
      <c r="F19" s="37"/>
      <c r="G19" s="37"/>
      <c r="H19" s="37"/>
      <c r="I19" s="37"/>
      <c r="J19" s="37"/>
      <c r="K19" s="36"/>
    </row>
    <row r="20" spans="1:12" ht="69.75" customHeight="1">
      <c r="A20" s="7" t="s">
        <v>45</v>
      </c>
      <c r="B20" s="36"/>
      <c r="C20" s="36"/>
      <c r="D20" s="39" t="s">
        <v>61</v>
      </c>
      <c r="E20" s="37"/>
      <c r="F20" s="37"/>
      <c r="G20" s="37"/>
      <c r="H20" s="37"/>
      <c r="I20" s="37"/>
      <c r="J20" s="37"/>
      <c r="K20" s="36"/>
    </row>
    <row r="21" spans="1:12">
      <c r="A21" s="7" t="s">
        <v>45</v>
      </c>
      <c r="B21" s="36"/>
      <c r="C21" s="36"/>
      <c r="D21" s="37"/>
      <c r="E21" s="37"/>
      <c r="F21" s="37"/>
      <c r="G21" s="37"/>
      <c r="H21" s="37"/>
      <c r="I21" s="37"/>
      <c r="J21" s="37"/>
      <c r="K21" s="36"/>
    </row>
    <row r="22" spans="1:12" ht="62.25" customHeight="1">
      <c r="A22" s="7" t="s">
        <v>45</v>
      </c>
      <c r="B22" s="36"/>
      <c r="C22" s="36"/>
      <c r="D22" s="39" t="s">
        <v>63</v>
      </c>
      <c r="E22" s="37"/>
      <c r="F22" s="37"/>
      <c r="G22" s="37"/>
      <c r="H22" s="37"/>
      <c r="I22" s="37"/>
      <c r="J22" s="37"/>
      <c r="K22" s="36"/>
    </row>
    <row r="23" spans="1:12">
      <c r="A23" s="7" t="s">
        <v>45</v>
      </c>
      <c r="B23" s="36"/>
      <c r="C23" s="36"/>
      <c r="D23" s="37"/>
      <c r="E23" s="37"/>
      <c r="F23" s="37"/>
      <c r="G23" s="37"/>
      <c r="H23" s="37"/>
      <c r="I23" s="37"/>
      <c r="J23" s="37"/>
      <c r="K23" s="36"/>
    </row>
    <row r="24" spans="1:12">
      <c r="A24" s="7" t="s">
        <v>45</v>
      </c>
      <c r="B24" s="36"/>
      <c r="C24" s="36"/>
      <c r="D24" s="37"/>
      <c r="E24" s="37"/>
      <c r="F24" s="37"/>
      <c r="G24" s="37"/>
      <c r="H24" s="37"/>
      <c r="I24" s="37"/>
      <c r="J24" s="37"/>
      <c r="K24" s="36"/>
    </row>
    <row r="25" spans="1:12">
      <c r="A25" s="7" t="s">
        <v>45</v>
      </c>
      <c r="B25" s="36"/>
      <c r="C25" s="36"/>
      <c r="D25" s="37"/>
      <c r="E25" s="37"/>
      <c r="F25" s="37"/>
      <c r="G25" s="37"/>
      <c r="H25" s="37"/>
      <c r="I25" s="37"/>
      <c r="J25" s="37"/>
      <c r="K25" s="36"/>
    </row>
    <row r="26" spans="1:12" hidden="1">
      <c r="A26" s="7" t="s">
        <v>47</v>
      </c>
    </row>
    <row r="27" spans="1:12">
      <c r="A27" s="7">
        <v>8</v>
      </c>
      <c r="B27" s="33" t="s">
        <v>64</v>
      </c>
      <c r="C27" s="33"/>
      <c r="D27" s="34" t="s">
        <v>65</v>
      </c>
      <c r="E27" s="34"/>
      <c r="F27" s="34"/>
      <c r="K27" s="35"/>
      <c r="L27" s="7"/>
    </row>
    <row r="28" spans="1:12" ht="347.627" customHeight="1">
      <c r="A28" s="7" t="s">
        <v>45</v>
      </c>
      <c r="B28" s="36"/>
      <c r="C28" s="36"/>
      <c r="D28" s="39" t="s">
        <v>67</v>
      </c>
      <c r="E28" s="37"/>
      <c r="F28" s="37"/>
      <c r="G28" s="37"/>
      <c r="H28" s="37"/>
      <c r="I28" s="37"/>
      <c r="J28" s="37"/>
      <c r="K28" s="36"/>
    </row>
    <row r="29" spans="1:12">
      <c r="A29" s="7" t="s">
        <v>45</v>
      </c>
      <c r="B29" s="36"/>
      <c r="C29" s="36"/>
      <c r="D29" s="37"/>
      <c r="E29" s="37"/>
      <c r="F29" s="37"/>
      <c r="G29" s="37"/>
      <c r="H29" s="37"/>
      <c r="I29" s="37"/>
      <c r="J29" s="37"/>
      <c r="K29" s="36"/>
    </row>
    <row r="30" spans="1:12" hidden="1">
      <c r="A30" s="7" t="s">
        <v>47</v>
      </c>
    </row>
    <row r="31" spans="1:12">
      <c r="A31" s="7">
        <v>8</v>
      </c>
      <c r="B31" s="33" t="s">
        <v>68</v>
      </c>
      <c r="C31" s="33"/>
      <c r="D31" s="34" t="s">
        <v>69</v>
      </c>
      <c r="E31" s="34"/>
      <c r="F31" s="34"/>
      <c r="K31" s="35"/>
      <c r="L31" s="7"/>
    </row>
    <row r="32" spans="1:12" ht="272.25" customHeight="1">
      <c r="A32" s="7" t="s">
        <v>45</v>
      </c>
      <c r="B32" s="36"/>
      <c r="C32" s="36"/>
      <c r="D32" s="37" t="s">
        <v>70</v>
      </c>
      <c r="E32" s="37"/>
      <c r="F32" s="37"/>
      <c r="G32" s="37"/>
      <c r="H32" s="37"/>
      <c r="I32" s="37"/>
      <c r="J32" s="37"/>
      <c r="K32" s="36"/>
    </row>
    <row r="33" spans="1:12">
      <c r="A33" s="7" t="s">
        <v>45</v>
      </c>
      <c r="B33" s="36"/>
      <c r="C33" s="36"/>
      <c r="D33" s="36"/>
      <c r="E33" s="36"/>
      <c r="F33" s="36"/>
      <c r="G33" s="36"/>
      <c r="H33" s="36"/>
      <c r="I33" s="36"/>
      <c r="J33" s="36"/>
      <c r="K33" s="36"/>
    </row>
    <row r="34" spans="1:12" hidden="1">
      <c r="A34" s="7" t="s">
        <v>47</v>
      </c>
    </row>
    <row r="35" spans="1:12">
      <c r="A35" s="7">
        <v>8</v>
      </c>
      <c r="B35" s="33" t="s">
        <v>71</v>
      </c>
      <c r="C35" s="33"/>
      <c r="D35" s="34" t="s">
        <v>72</v>
      </c>
      <c r="E35" s="34"/>
      <c r="F35" s="34"/>
      <c r="K35" s="35"/>
      <c r="L35" s="7"/>
    </row>
    <row r="36" spans="1:12" ht="56.25" customHeight="1">
      <c r="A36" s="7" t="s">
        <v>45</v>
      </c>
      <c r="B36" s="36"/>
      <c r="C36" s="36"/>
      <c r="D36" s="37" t="s">
        <v>73</v>
      </c>
      <c r="E36" s="37"/>
      <c r="F36" s="37"/>
      <c r="G36" s="37"/>
      <c r="H36" s="37"/>
      <c r="I36" s="37"/>
      <c r="J36" s="37"/>
      <c r="K36" s="36"/>
    </row>
    <row r="37" spans="1:12">
      <c r="A37" s="7" t="s">
        <v>45</v>
      </c>
      <c r="B37" s="36"/>
      <c r="C37" s="36"/>
      <c r="D37" s="36"/>
      <c r="E37" s="36"/>
      <c r="F37" s="36"/>
      <c r="G37" s="36"/>
      <c r="H37" s="36"/>
      <c r="I37" s="36"/>
      <c r="J37" s="36"/>
      <c r="K37" s="36"/>
    </row>
    <row r="38" spans="1:12" hidden="1">
      <c r="A38" s="7" t="s">
        <v>47</v>
      </c>
    </row>
    <row r="39" spans="1:12">
      <c r="A39" s="7">
        <v>8</v>
      </c>
      <c r="B39" s="33" t="s">
        <v>74</v>
      </c>
      <c r="C39" s="33"/>
      <c r="D39" s="34" t="s">
        <v>75</v>
      </c>
      <c r="E39" s="34"/>
      <c r="F39" s="34"/>
      <c r="K39" s="35"/>
      <c r="L39" s="7"/>
    </row>
    <row r="40" spans="1:12" ht="330" customHeight="1">
      <c r="A40" s="7" t="s">
        <v>45</v>
      </c>
      <c r="B40" s="36"/>
      <c r="C40" s="36"/>
      <c r="D40" s="37" t="s">
        <v>76</v>
      </c>
      <c r="E40" s="37"/>
      <c r="F40" s="37"/>
      <c r="G40" s="37"/>
      <c r="H40" s="37"/>
      <c r="I40" s="37"/>
      <c r="J40" s="37"/>
      <c r="K40" s="36"/>
    </row>
    <row r="41" spans="1:12">
      <c r="A41" s="7" t="s">
        <v>45</v>
      </c>
      <c r="B41" s="36"/>
      <c r="C41" s="36"/>
      <c r="D41" s="36"/>
      <c r="E41" s="36"/>
      <c r="F41" s="36"/>
      <c r="G41" s="36"/>
      <c r="H41" s="36"/>
      <c r="I41" s="36"/>
      <c r="J41" s="36"/>
      <c r="K41" s="36"/>
    </row>
    <row r="42" spans="1:12" hidden="1">
      <c r="A42" s="7" t="s">
        <v>47</v>
      </c>
    </row>
    <row r="43" spans="1:12">
      <c r="A43" s="7">
        <v>8</v>
      </c>
      <c r="B43" s="33" t="s">
        <v>77</v>
      </c>
      <c r="C43" s="33"/>
      <c r="D43" s="34" t="s">
        <v>78</v>
      </c>
      <c r="E43" s="34"/>
      <c r="F43" s="34"/>
      <c r="K43" s="35"/>
      <c r="L43" s="7"/>
    </row>
    <row r="44" spans="1:12" ht="353.25" customHeight="1">
      <c r="A44" s="7" t="s">
        <v>45</v>
      </c>
      <c r="B44" s="36"/>
      <c r="C44" s="36"/>
      <c r="D44" s="37" t="s">
        <v>79</v>
      </c>
      <c r="E44" s="37"/>
      <c r="F44" s="37"/>
      <c r="G44" s="37"/>
      <c r="H44" s="37"/>
      <c r="I44" s="37"/>
      <c r="J44" s="37"/>
      <c r="K44" s="36"/>
    </row>
    <row r="45" spans="1:12" ht="301.5" customHeight="1">
      <c r="A45" s="7" t="s">
        <v>45</v>
      </c>
      <c r="B45" s="36"/>
      <c r="C45" s="36"/>
      <c r="D45" s="37" t="s">
        <v>80</v>
      </c>
      <c r="E45" s="37"/>
      <c r="F45" s="37"/>
      <c r="G45" s="37"/>
      <c r="H45" s="37"/>
      <c r="I45" s="37"/>
      <c r="J45" s="37"/>
      <c r="K45" s="36"/>
    </row>
    <row r="46" spans="1:12">
      <c r="A46" s="7" t="s">
        <v>45</v>
      </c>
      <c r="B46" s="36"/>
      <c r="C46" s="36"/>
      <c r="D46" s="36"/>
      <c r="E46" s="36"/>
      <c r="F46" s="36"/>
      <c r="G46" s="36"/>
      <c r="H46" s="36"/>
      <c r="I46" s="36"/>
      <c r="J46" s="36"/>
      <c r="K46" s="36"/>
    </row>
    <row r="47" spans="1:12" hidden="1">
      <c r="A47" s="7" t="s">
        <v>47</v>
      </c>
    </row>
    <row r="48" spans="1:12">
      <c r="A48" s="7">
        <v>8</v>
      </c>
      <c r="B48" s="33" t="s">
        <v>81</v>
      </c>
      <c r="C48" s="33"/>
      <c r="D48" s="34" t="s">
        <v>82</v>
      </c>
      <c r="E48" s="34"/>
      <c r="F48" s="34"/>
      <c r="K48" s="35"/>
      <c r="L48" s="7"/>
    </row>
    <row r="49" spans="1:12" ht="42.75" customHeight="1">
      <c r="A49" s="7" t="s">
        <v>45</v>
      </c>
      <c r="B49" s="36"/>
      <c r="C49" s="36"/>
      <c r="D49" s="37" t="s">
        <v>83</v>
      </c>
      <c r="E49" s="37"/>
      <c r="F49" s="37"/>
      <c r="G49" s="37"/>
      <c r="H49" s="37"/>
      <c r="I49" s="37"/>
      <c r="J49" s="37"/>
      <c r="K49" s="36"/>
    </row>
    <row r="50" spans="1:12">
      <c r="A50" s="7" t="s">
        <v>45</v>
      </c>
      <c r="B50" s="36"/>
      <c r="C50" s="36"/>
      <c r="D50" s="36"/>
      <c r="E50" s="36"/>
      <c r="F50" s="36"/>
      <c r="G50" s="36"/>
      <c r="H50" s="36"/>
      <c r="I50" s="36"/>
      <c r="J50" s="36"/>
      <c r="K50" s="36"/>
    </row>
    <row r="51" spans="1:12" hidden="1">
      <c r="A51" s="7" t="s">
        <v>47</v>
      </c>
    </row>
    <row r="52" spans="1:12">
      <c r="A52" s="7">
        <v>8</v>
      </c>
      <c r="B52" s="33" t="s">
        <v>84</v>
      </c>
      <c r="C52" s="33"/>
      <c r="D52" s="34" t="s">
        <v>85</v>
      </c>
      <c r="E52" s="34"/>
      <c r="F52" s="34"/>
      <c r="K52" s="35"/>
      <c r="L52" s="7"/>
    </row>
    <row r="53" spans="1:12" ht="69.75" customHeight="1">
      <c r="A53" s="7" t="s">
        <v>45</v>
      </c>
      <c r="B53" s="36"/>
      <c r="C53" s="36"/>
      <c r="D53" s="37" t="s">
        <v>86</v>
      </c>
      <c r="E53" s="37"/>
      <c r="F53" s="37"/>
      <c r="G53" s="37"/>
      <c r="H53" s="37"/>
      <c r="I53" s="37"/>
      <c r="J53" s="37"/>
      <c r="K53" s="36"/>
    </row>
    <row r="54" spans="1:12">
      <c r="A54" s="7" t="s">
        <v>45</v>
      </c>
      <c r="B54" s="36"/>
      <c r="C54" s="36"/>
      <c r="D54" s="36"/>
      <c r="E54" s="36"/>
      <c r="F54" s="36"/>
      <c r="G54" s="36"/>
      <c r="H54" s="36"/>
      <c r="I54" s="36"/>
      <c r="J54" s="36"/>
      <c r="K54" s="36"/>
    </row>
    <row r="55" spans="1:12" hidden="1">
      <c r="A55" s="7" t="s">
        <v>47</v>
      </c>
    </row>
    <row r="56" spans="1:12">
      <c r="A56" s="7">
        <v>8</v>
      </c>
      <c r="B56" s="33" t="s">
        <v>87</v>
      </c>
      <c r="C56" s="33"/>
      <c r="D56" s="34" t="s">
        <v>88</v>
      </c>
      <c r="E56" s="34"/>
      <c r="F56" s="34"/>
      <c r="K56" s="35"/>
      <c r="L56" s="7"/>
    </row>
    <row r="57" spans="1:12" ht="110.25" customHeight="1">
      <c r="A57" s="7" t="s">
        <v>45</v>
      </c>
      <c r="B57" s="36"/>
      <c r="C57" s="36"/>
      <c r="D57" s="37" t="s">
        <v>89</v>
      </c>
      <c r="E57" s="37"/>
      <c r="F57" s="37"/>
      <c r="G57" s="37"/>
      <c r="H57" s="37"/>
      <c r="I57" s="37"/>
      <c r="J57" s="37"/>
      <c r="K57" s="36"/>
    </row>
    <row r="58" spans="1:12">
      <c r="A58" s="7" t="s">
        <v>45</v>
      </c>
      <c r="B58" s="36"/>
      <c r="C58" s="36"/>
      <c r="D58" s="36"/>
      <c r="E58" s="36"/>
      <c r="F58" s="36"/>
      <c r="G58" s="36"/>
      <c r="H58" s="36"/>
      <c r="I58" s="36"/>
      <c r="J58" s="36"/>
      <c r="K58" s="36"/>
    </row>
    <row r="59" spans="1:12" hidden="1">
      <c r="A59" s="7" t="s">
        <v>47</v>
      </c>
    </row>
    <row r="60" spans="1:12">
      <c r="A60" s="7">
        <v>8</v>
      </c>
      <c r="B60" s="33" t="s">
        <v>90</v>
      </c>
      <c r="C60" s="33"/>
      <c r="D60" s="34" t="s">
        <v>91</v>
      </c>
      <c r="E60" s="34"/>
      <c r="F60" s="34"/>
      <c r="K60" s="35"/>
      <c r="L60" s="7"/>
    </row>
    <row r="61" spans="1:12" ht="83.25" customHeight="1">
      <c r="A61" s="7" t="s">
        <v>45</v>
      </c>
      <c r="B61" s="36"/>
      <c r="C61" s="36"/>
      <c r="D61" s="37" t="s">
        <v>92</v>
      </c>
      <c r="E61" s="37"/>
      <c r="F61" s="37"/>
      <c r="G61" s="37"/>
      <c r="H61" s="37"/>
      <c r="I61" s="37"/>
      <c r="J61" s="37"/>
      <c r="K61" s="36"/>
    </row>
    <row r="62" spans="1:12">
      <c r="A62" s="7" t="s">
        <v>45</v>
      </c>
      <c r="B62" s="36"/>
      <c r="C62" s="36"/>
      <c r="D62" s="36"/>
      <c r="E62" s="36"/>
      <c r="F62" s="36"/>
      <c r="G62" s="36"/>
      <c r="H62" s="36"/>
      <c r="I62" s="36"/>
      <c r="J62" s="36"/>
      <c r="K62" s="36"/>
    </row>
    <row r="63" spans="1:12" hidden="1">
      <c r="A63" s="7" t="s">
        <v>47</v>
      </c>
    </row>
    <row r="64" spans="1:12">
      <c r="A64" s="7">
        <v>8</v>
      </c>
      <c r="B64" s="33" t="s">
        <v>93</v>
      </c>
      <c r="C64" s="33"/>
      <c r="D64" s="34" t="s">
        <v>94</v>
      </c>
      <c r="E64" s="34"/>
      <c r="F64" s="34"/>
      <c r="K64" s="35"/>
      <c r="L64" s="7"/>
    </row>
    <row r="65" spans="1:12" ht="285.75" customHeight="1">
      <c r="A65" s="7" t="s">
        <v>45</v>
      </c>
      <c r="B65" s="36"/>
      <c r="C65" s="36"/>
      <c r="D65" s="37" t="s">
        <v>95</v>
      </c>
      <c r="E65" s="37"/>
      <c r="F65" s="37"/>
      <c r="G65" s="37"/>
      <c r="H65" s="37"/>
      <c r="I65" s="37"/>
      <c r="J65" s="37"/>
      <c r="K65" s="36"/>
    </row>
    <row r="66" spans="1:12" hidden="1">
      <c r="A66" s="7" t="s">
        <v>47</v>
      </c>
    </row>
    <row r="67" spans="1:12">
      <c r="A67" s="7">
        <v>8</v>
      </c>
      <c r="B67" s="33" t="s">
        <v>96</v>
      </c>
      <c r="C67" s="33"/>
      <c r="D67" s="34" t="s">
        <v>97</v>
      </c>
      <c r="E67" s="34"/>
      <c r="F67" s="34"/>
      <c r="K67" s="35"/>
      <c r="L67" s="7"/>
    </row>
    <row r="68" spans="1:12" ht="216" customHeight="1">
      <c r="A68" s="7" t="s">
        <v>45</v>
      </c>
      <c r="B68" s="36"/>
      <c r="C68" s="36"/>
      <c r="D68" s="37" t="s">
        <v>98</v>
      </c>
      <c r="E68" s="37"/>
      <c r="F68" s="37"/>
      <c r="G68" s="37"/>
      <c r="H68" s="37"/>
      <c r="I68" s="37"/>
      <c r="J68" s="37"/>
      <c r="K68" s="36"/>
    </row>
    <row r="69" spans="1:12">
      <c r="A69" s="7" t="s">
        <v>45</v>
      </c>
      <c r="B69" s="36"/>
      <c r="C69" s="36"/>
      <c r="D69" s="36"/>
      <c r="E69" s="36"/>
      <c r="F69" s="36"/>
      <c r="G69" s="36"/>
      <c r="H69" s="36"/>
      <c r="I69" s="36"/>
      <c r="J69" s="36"/>
      <c r="K69" s="36"/>
    </row>
    <row r="70" spans="1:12" hidden="1">
      <c r="A70" s="7" t="s">
        <v>47</v>
      </c>
    </row>
    <row r="71" spans="1:12">
      <c r="A71" s="7">
        <v>8</v>
      </c>
      <c r="B71" s="33" t="s">
        <v>99</v>
      </c>
      <c r="C71" s="33"/>
      <c r="D71" s="34" t="s">
        <v>100</v>
      </c>
      <c r="E71" s="34"/>
      <c r="F71" s="34"/>
      <c r="K71" s="35"/>
      <c r="L71" s="7"/>
    </row>
    <row r="72" spans="1:12" ht="110.25" customHeight="1">
      <c r="A72" s="7" t="s">
        <v>45</v>
      </c>
      <c r="B72" s="36"/>
      <c r="C72" s="36"/>
      <c r="D72" s="37" t="s">
        <v>101</v>
      </c>
      <c r="E72" s="37"/>
      <c r="F72" s="37"/>
      <c r="G72" s="37"/>
      <c r="H72" s="37"/>
      <c r="I72" s="37"/>
      <c r="J72" s="37"/>
      <c r="K72" s="36"/>
    </row>
    <row r="73" spans="1:12">
      <c r="A73" s="7" t="s">
        <v>45</v>
      </c>
      <c r="B73" s="36"/>
      <c r="C73" s="36"/>
      <c r="D73" s="36"/>
      <c r="E73" s="36"/>
      <c r="F73" s="36"/>
      <c r="G73" s="36"/>
      <c r="H73" s="36"/>
      <c r="I73" s="36"/>
      <c r="J73" s="36"/>
      <c r="K73" s="36"/>
    </row>
    <row r="74" spans="1:12" hidden="1">
      <c r="A74" s="7" t="s">
        <v>47</v>
      </c>
    </row>
    <row r="75" spans="1:12">
      <c r="A75" s="7">
        <v>8</v>
      </c>
      <c r="B75" s="33" t="s">
        <v>102</v>
      </c>
      <c r="C75" s="33"/>
      <c r="D75" s="34" t="s">
        <v>103</v>
      </c>
      <c r="E75" s="34"/>
      <c r="F75" s="34"/>
      <c r="K75" s="35"/>
      <c r="L75" s="7"/>
    </row>
    <row r="76" spans="1:12" ht="42.75" customHeight="1">
      <c r="A76" s="7" t="s">
        <v>45</v>
      </c>
      <c r="B76" s="36"/>
      <c r="C76" s="36"/>
      <c r="D76" s="37" t="s">
        <v>104</v>
      </c>
      <c r="E76" s="37"/>
      <c r="F76" s="37"/>
      <c r="G76" s="37"/>
      <c r="H76" s="37"/>
      <c r="I76" s="37"/>
      <c r="J76" s="37"/>
      <c r="K76" s="36"/>
    </row>
    <row r="77" spans="1:12">
      <c r="A77" s="7" t="s">
        <v>45</v>
      </c>
      <c r="B77" s="36"/>
      <c r="C77" s="36"/>
      <c r="D77" s="36"/>
      <c r="E77" s="36"/>
      <c r="F77" s="36"/>
      <c r="G77" s="36"/>
      <c r="H77" s="36"/>
      <c r="I77" s="36"/>
      <c r="J77" s="36"/>
      <c r="K77" s="36"/>
    </row>
    <row r="78" spans="1:12" hidden="1">
      <c r="A78" s="7" t="s">
        <v>47</v>
      </c>
    </row>
    <row r="79" spans="1:12">
      <c r="A79" s="7">
        <v>8</v>
      </c>
      <c r="B79" s="33" t="s">
        <v>105</v>
      </c>
      <c r="C79" s="33"/>
      <c r="D79" s="34" t="s">
        <v>106</v>
      </c>
      <c r="E79" s="34"/>
      <c r="F79" s="34"/>
      <c r="K79" s="35"/>
      <c r="L79" s="7"/>
    </row>
    <row r="80" spans="1:12" ht="56.25" customHeight="1">
      <c r="A80" s="7" t="s">
        <v>45</v>
      </c>
      <c r="B80" s="36"/>
      <c r="C80" s="36"/>
      <c r="D80" s="37" t="s">
        <v>107</v>
      </c>
      <c r="E80" s="37"/>
      <c r="F80" s="37"/>
      <c r="G80" s="37"/>
      <c r="H80" s="37"/>
      <c r="I80" s="37"/>
      <c r="J80" s="37"/>
      <c r="K80" s="36"/>
    </row>
    <row r="81" spans="1:12">
      <c r="A81" s="7" t="s">
        <v>45</v>
      </c>
      <c r="B81" s="36"/>
      <c r="C81" s="36"/>
      <c r="D81" s="36"/>
      <c r="E81" s="36"/>
      <c r="F81" s="36"/>
      <c r="G81" s="36"/>
      <c r="H81" s="36"/>
      <c r="I81" s="36"/>
      <c r="J81" s="36"/>
      <c r="K81" s="36"/>
    </row>
    <row r="82" spans="1:12" hidden="1">
      <c r="A82" s="7" t="s">
        <v>47</v>
      </c>
    </row>
    <row r="83" spans="1:12">
      <c r="A83" s="7">
        <v>8</v>
      </c>
      <c r="B83" s="33" t="s">
        <v>108</v>
      </c>
      <c r="C83" s="33"/>
      <c r="D83" s="34" t="s">
        <v>109</v>
      </c>
      <c r="E83" s="34"/>
      <c r="F83" s="34"/>
      <c r="K83" s="35"/>
      <c r="L83" s="7"/>
    </row>
    <row r="84" spans="1:12" ht="150.75" customHeight="1">
      <c r="A84" s="7" t="s">
        <v>45</v>
      </c>
      <c r="B84" s="36"/>
      <c r="C84" s="36"/>
      <c r="D84" s="37" t="s">
        <v>110</v>
      </c>
      <c r="E84" s="37"/>
      <c r="F84" s="37"/>
      <c r="G84" s="37"/>
      <c r="H84" s="37"/>
      <c r="I84" s="37"/>
      <c r="J84" s="37"/>
      <c r="K84" s="36"/>
    </row>
    <row r="85" spans="1:12">
      <c r="A85" s="7" t="s">
        <v>45</v>
      </c>
      <c r="B85" s="36"/>
      <c r="C85" s="36"/>
      <c r="D85" s="36"/>
      <c r="E85" s="36"/>
      <c r="F85" s="36"/>
      <c r="G85" s="36"/>
      <c r="H85" s="36"/>
      <c r="I85" s="36"/>
      <c r="J85" s="36"/>
      <c r="K85" s="36"/>
    </row>
    <row r="86" spans="1:12" hidden="1">
      <c r="A86" s="7" t="s">
        <v>47</v>
      </c>
    </row>
    <row r="87" spans="1:12">
      <c r="A87" s="7">
        <v>8</v>
      </c>
      <c r="B87" s="33" t="s">
        <v>111</v>
      </c>
      <c r="C87" s="33"/>
      <c r="D87" s="34" t="s">
        <v>112</v>
      </c>
      <c r="E87" s="34"/>
      <c r="F87" s="34"/>
      <c r="K87" s="35"/>
      <c r="L87" s="7"/>
    </row>
    <row r="88" spans="1:12" ht="191.25" customHeight="1">
      <c r="A88" s="7" t="s">
        <v>45</v>
      </c>
      <c r="B88" s="36"/>
      <c r="C88" s="36"/>
      <c r="D88" s="37" t="s">
        <v>113</v>
      </c>
      <c r="E88" s="37"/>
      <c r="F88" s="37"/>
      <c r="G88" s="37"/>
      <c r="H88" s="37"/>
      <c r="I88" s="37"/>
      <c r="J88" s="37"/>
      <c r="K88" s="36"/>
    </row>
    <row r="89" spans="1:12">
      <c r="A89" s="7" t="s">
        <v>45</v>
      </c>
      <c r="B89" s="36"/>
      <c r="C89" s="36"/>
      <c r="D89" s="36"/>
      <c r="E89" s="36"/>
      <c r="F89" s="36"/>
      <c r="G89" s="36"/>
      <c r="H89" s="36"/>
      <c r="I89" s="36"/>
      <c r="J89" s="36"/>
      <c r="K89" s="36"/>
    </row>
    <row r="90" spans="1:12" hidden="1">
      <c r="A90" s="7" t="s">
        <v>47</v>
      </c>
    </row>
    <row r="91" spans="1:12">
      <c r="A91" s="7">
        <v>8</v>
      </c>
      <c r="B91" s="33" t="s">
        <v>114</v>
      </c>
      <c r="C91" s="33"/>
      <c r="D91" s="34" t="s">
        <v>115</v>
      </c>
      <c r="E91" s="34"/>
      <c r="F91" s="34"/>
      <c r="K91" s="35"/>
      <c r="L91" s="7"/>
    </row>
    <row r="92" spans="1:12" ht="42.75" customHeight="1">
      <c r="A92" s="7" t="s">
        <v>45</v>
      </c>
      <c r="B92" s="36"/>
      <c r="C92" s="36"/>
      <c r="D92" s="37" t="s">
        <v>116</v>
      </c>
      <c r="E92" s="37"/>
      <c r="F92" s="37"/>
      <c r="G92" s="37"/>
      <c r="H92" s="37"/>
      <c r="I92" s="37"/>
      <c r="J92" s="37"/>
      <c r="K92" s="36"/>
    </row>
    <row r="93" spans="1:12">
      <c r="A93" s="7" t="s">
        <v>45</v>
      </c>
      <c r="B93" s="36"/>
      <c r="C93" s="36"/>
      <c r="D93" s="36"/>
      <c r="E93" s="36"/>
      <c r="F93" s="36"/>
      <c r="G93" s="36"/>
      <c r="H93" s="36"/>
      <c r="I93" s="36"/>
      <c r="J93" s="36"/>
      <c r="K93" s="36"/>
    </row>
    <row r="94" spans="1:12" hidden="1">
      <c r="A94" s="7" t="s">
        <v>47</v>
      </c>
    </row>
    <row r="95" spans="1:12">
      <c r="A95" s="7">
        <v>8</v>
      </c>
      <c r="B95" s="33" t="s">
        <v>117</v>
      </c>
      <c r="C95" s="33"/>
      <c r="D95" s="34" t="s">
        <v>118</v>
      </c>
      <c r="E95" s="34"/>
      <c r="F95" s="34"/>
      <c r="K95" s="35"/>
      <c r="L95" s="7"/>
    </row>
    <row r="96" spans="1:12" ht="29.25" customHeight="1">
      <c r="A96" s="7" t="s">
        <v>45</v>
      </c>
      <c r="B96" s="36"/>
      <c r="C96" s="36"/>
      <c r="D96" s="37" t="s">
        <v>119</v>
      </c>
      <c r="E96" s="37"/>
      <c r="F96" s="37"/>
      <c r="G96" s="37"/>
      <c r="H96" s="37"/>
      <c r="I96" s="37"/>
      <c r="J96" s="37"/>
      <c r="K96" s="36"/>
    </row>
    <row r="97" spans="1:12">
      <c r="A97" s="7" t="s">
        <v>45</v>
      </c>
      <c r="B97" s="36"/>
      <c r="C97" s="36"/>
      <c r="D97" s="36"/>
      <c r="E97" s="36"/>
      <c r="F97" s="36"/>
      <c r="G97" s="36"/>
      <c r="H97" s="36"/>
      <c r="I97" s="36"/>
      <c r="J97" s="36"/>
      <c r="K97" s="36"/>
    </row>
    <row r="98" spans="1:12" hidden="1">
      <c r="A98" s="7" t="s">
        <v>47</v>
      </c>
    </row>
    <row r="99" spans="1:12">
      <c r="A99" s="7">
        <v>8</v>
      </c>
      <c r="B99" s="33" t="s">
        <v>120</v>
      </c>
      <c r="C99" s="33"/>
      <c r="D99" s="34" t="s">
        <v>121</v>
      </c>
      <c r="E99" s="34"/>
      <c r="F99" s="34"/>
      <c r="K99" s="35"/>
      <c r="L99" s="7"/>
    </row>
    <row r="100" spans="1:12">
      <c r="A100" s="7" t="s">
        <v>45</v>
      </c>
      <c r="B100" s="36"/>
      <c r="C100" s="36"/>
      <c r="D100" s="37" t="s">
        <v>122</v>
      </c>
      <c r="E100" s="37"/>
      <c r="F100" s="37"/>
      <c r="G100" s="37"/>
      <c r="H100" s="37"/>
      <c r="I100" s="37"/>
      <c r="J100" s="37"/>
      <c r="K100" s="36"/>
    </row>
    <row r="101" spans="1:12">
      <c r="A101" s="7" t="s">
        <v>45</v>
      </c>
      <c r="B101" s="36"/>
      <c r="C101" s="36"/>
      <c r="D101" s="36"/>
      <c r="E101" s="36"/>
      <c r="F101" s="36"/>
      <c r="G101" s="36"/>
      <c r="H101" s="36"/>
      <c r="I101" s="36"/>
      <c r="J101" s="36"/>
      <c r="K101" s="36"/>
    </row>
    <row r="102" spans="1:12" hidden="1">
      <c r="A102" s="7" t="s">
        <v>47</v>
      </c>
    </row>
    <row r="103" spans="1:12">
      <c r="A103" s="7">
        <v>8</v>
      </c>
      <c r="B103" s="33" t="s">
        <v>123</v>
      </c>
      <c r="C103" s="33"/>
      <c r="D103" s="34" t="s">
        <v>124</v>
      </c>
      <c r="E103" s="34"/>
      <c r="F103" s="34"/>
      <c r="K103" s="35"/>
      <c r="L103" s="7"/>
    </row>
    <row r="104" spans="1:12">
      <c r="A104" s="7" t="s">
        <v>45</v>
      </c>
      <c r="B104" s="36"/>
      <c r="C104" s="36"/>
      <c r="D104" s="37" t="s">
        <v>122</v>
      </c>
      <c r="E104" s="37"/>
      <c r="F104" s="37"/>
      <c r="G104" s="37"/>
      <c r="H104" s="37"/>
      <c r="I104" s="37"/>
      <c r="J104" s="37"/>
      <c r="K104" s="36"/>
    </row>
    <row r="105" spans="1:12">
      <c r="A105" s="7" t="s">
        <v>45</v>
      </c>
      <c r="B105" s="36"/>
      <c r="C105" s="36"/>
      <c r="D105" s="36"/>
      <c r="E105" s="36"/>
      <c r="F105" s="36"/>
      <c r="G105" s="36"/>
      <c r="H105" s="36"/>
      <c r="I105" s="36"/>
      <c r="J105" s="36"/>
      <c r="K105" s="36"/>
    </row>
    <row r="106" spans="1:12" hidden="1">
      <c r="A106" s="7" t="s">
        <v>47</v>
      </c>
    </row>
    <row r="107" spans="1:12">
      <c r="A107" s="7">
        <v>8</v>
      </c>
      <c r="B107" s="33" t="s">
        <v>125</v>
      </c>
      <c r="C107" s="33"/>
      <c r="D107" s="34" t="s">
        <v>126</v>
      </c>
      <c r="E107" s="34"/>
      <c r="F107" s="34"/>
      <c r="K107" s="35"/>
      <c r="L107" s="7"/>
    </row>
    <row r="108" spans="1:12" ht="99.9788" customHeight="1">
      <c r="A108" s="7" t="s">
        <v>45</v>
      </c>
      <c r="B108" s="36"/>
      <c r="C108" s="36"/>
      <c r="D108" s="39" t="s">
        <v>128</v>
      </c>
      <c r="E108" s="37"/>
      <c r="F108" s="37"/>
      <c r="G108" s="37"/>
      <c r="H108" s="37"/>
      <c r="I108" s="37"/>
      <c r="J108" s="37"/>
      <c r="K108" s="36"/>
    </row>
    <row r="109" spans="1:12">
      <c r="A109" s="7" t="s">
        <v>45</v>
      </c>
      <c r="B109" s="36"/>
      <c r="C109" s="36"/>
      <c r="D109" s="36"/>
      <c r="E109" s="36"/>
      <c r="F109" s="36"/>
      <c r="G109" s="36"/>
      <c r="H109" s="36"/>
      <c r="I109" s="36"/>
      <c r="J109" s="36"/>
      <c r="K109" s="36"/>
    </row>
    <row r="110" spans="1:12" hidden="1">
      <c r="A110" s="7" t="s">
        <v>47</v>
      </c>
    </row>
    <row r="111" spans="1:12">
      <c r="A111" s="7">
        <v>8</v>
      </c>
      <c r="B111" s="33" t="s">
        <v>129</v>
      </c>
      <c r="C111" s="33"/>
      <c r="D111" s="34" t="s">
        <v>130</v>
      </c>
      <c r="E111" s="34"/>
      <c r="F111" s="34"/>
      <c r="K111" s="35"/>
      <c r="L111" s="7"/>
    </row>
    <row r="112" spans="1:12" ht="312.75" customHeight="1">
      <c r="A112" s="7" t="s">
        <v>45</v>
      </c>
      <c r="B112" s="36"/>
      <c r="C112" s="36"/>
      <c r="D112" s="37" t="s">
        <v>131</v>
      </c>
      <c r="E112" s="37"/>
      <c r="F112" s="37"/>
      <c r="G112" s="37"/>
      <c r="H112" s="37"/>
      <c r="I112" s="37"/>
      <c r="J112" s="37"/>
      <c r="K112" s="36"/>
    </row>
    <row r="113" spans="1:18">
      <c r="A113" s="7" t="s">
        <v>45</v>
      </c>
      <c r="B113" s="36"/>
      <c r="C113" s="36"/>
      <c r="D113" s="37"/>
      <c r="E113" s="37"/>
      <c r="F113" s="37"/>
      <c r="G113" s="37"/>
      <c r="H113" s="37"/>
      <c r="I113" s="37"/>
      <c r="J113" s="37"/>
      <c r="K113" s="36"/>
    </row>
    <row r="114" spans="1:18" hidden="1">
      <c r="A114" s="7" t="s">
        <v>47</v>
      </c>
    </row>
    <row r="115" spans="1:18" hidden="1">
      <c r="A115" s="7" t="s">
        <v>132</v>
      </c>
    </row>
    <row r="116" spans="1:18">
      <c r="A116" s="7">
        <v>3</v>
      </c>
      <c r="B116" s="30" t="s">
        <v>133</v>
      </c>
      <c r="C116" s="30"/>
      <c r="D116" s="31" t="s">
        <v>40</v>
      </c>
      <c r="E116" s="31"/>
      <c r="F116" s="31"/>
      <c r="G116" s="31"/>
      <c r="H116" s="31"/>
      <c r="I116" s="31"/>
      <c r="J116" s="31"/>
      <c r="K116" s="32"/>
      <c r="L116" s="7"/>
    </row>
    <row r="117" spans="1:18" ht="409.5" customHeight="1">
      <c r="A117" s="7" t="s">
        <v>134</v>
      </c>
      <c r="B117" s="36"/>
      <c r="C117" s="36"/>
      <c r="D117" s="38" t="s">
        <v>136</v>
      </c>
      <c r="E117" s="36"/>
      <c r="F117" s="36"/>
      <c r="G117" s="36"/>
      <c r="H117" s="36"/>
      <c r="I117" s="36"/>
      <c r="J117" s="36"/>
      <c r="K117" s="36"/>
    </row>
    <row r="118" spans="1:18">
      <c r="A118" s="7">
        <v>6</v>
      </c>
      <c r="B118" s="30" t="s">
        <v>137</v>
      </c>
      <c r="C118" s="30"/>
      <c r="D118" s="40" t="s">
        <v>138</v>
      </c>
      <c r="E118" s="40"/>
      <c r="F118" s="40"/>
      <c r="G118" s="40"/>
      <c r="H118" s="40"/>
      <c r="I118" s="40"/>
      <c r="J118" s="40"/>
      <c r="K118" s="41"/>
      <c r="L118" s="7"/>
    </row>
    <row r="119" spans="1:18">
      <c r="A119" s="7">
        <v>9</v>
      </c>
      <c r="B119" s="33" t="s">
        <v>139</v>
      </c>
      <c r="C119" s="33"/>
      <c r="D119" s="42" t="s">
        <v>140</v>
      </c>
      <c r="K119" s="43"/>
    </row>
    <row r="120" spans="1:18" ht="83.25" customHeight="1">
      <c r="A120" s="7" t="s">
        <v>141</v>
      </c>
      <c r="B120" s="36"/>
      <c r="C120" s="36"/>
      <c r="D120" s="36" t="s">
        <v>142</v>
      </c>
      <c r="E120" s="36"/>
      <c r="F120" s="36"/>
      <c r="G120" s="36"/>
      <c r="H120" s="36"/>
      <c r="I120" s="36"/>
      <c r="J120" s="36"/>
      <c r="K120" s="36"/>
    </row>
    <row r="121" spans="1:18" hidden="1">
      <c r="A121" s="7" t="s">
        <v>143</v>
      </c>
    </row>
    <row r="122" spans="1:18" hidden="1">
      <c r="A122" s="7" t="s">
        <v>143</v>
      </c>
    </row>
    <row r="123" spans="1:18">
      <c r="A123" s="7" t="s">
        <v>144</v>
      </c>
      <c r="B123" s="36"/>
      <c r="C123" s="36"/>
      <c r="D123" s="36" t="s">
        <v>145</v>
      </c>
      <c r="E123" s="36"/>
      <c r="F123" s="36"/>
      <c r="G123" s="36"/>
      <c r="H123" s="36"/>
      <c r="I123" s="36"/>
      <c r="J123" s="36"/>
      <c r="K123" s="36"/>
    </row>
    <row r="124" spans="1:18" ht="43.5375" customHeight="1">
      <c r="A124" s="7" t="s">
        <v>146</v>
      </c>
      <c r="B124" s="44"/>
      <c r="C124" s="44"/>
      <c r="D124" s="44" t="s">
        <v>147</v>
      </c>
      <c r="E124" s="44"/>
      <c r="F124" s="44"/>
      <c r="G124" s="44"/>
      <c r="H124" s="44"/>
      <c r="I124" s="44"/>
      <c r="J124" s="44"/>
      <c r="K124" s="44"/>
    </row>
    <row r="125" spans="1:18">
      <c r="A125" s="7" t="s">
        <v>148</v>
      </c>
      <c r="B125" s="30"/>
      <c r="C125" s="43"/>
      <c r="D125" s="43"/>
      <c r="E125" s="43"/>
      <c r="F125" s="43"/>
      <c r="G125" s="45" t="s">
        <v>12</v>
      </c>
      <c r="H125" s="46">
        <v>60.18</v>
      </c>
      <c r="I125" s="46"/>
      <c r="J125" s="47"/>
      <c r="K125" s="48">
        <f>IF(AND(H125= "",I125= ""), 0, ROUND(ROUND(J125, 2) * ROUND(IF(I125="",H125,I125),  2), 2))</f>
        <v/>
      </c>
      <c r="L125" s="7"/>
      <c r="N125" s="49">
        <v>0.2</v>
      </c>
      <c r="Q125" s="50"/>
      <c r="R125" s="7">
        <v>29</v>
      </c>
    </row>
    <row r="126" spans="1:18">
      <c r="A126" s="7">
        <v>9</v>
      </c>
      <c r="B126" s="33" t="s">
        <v>149</v>
      </c>
      <c r="C126" s="33"/>
      <c r="D126" s="42" t="s">
        <v>150</v>
      </c>
      <c r="K126" s="43"/>
    </row>
    <row r="127" spans="1:18" ht="137.25" customHeight="1">
      <c r="A127" s="7" t="s">
        <v>141</v>
      </c>
      <c r="B127" s="36"/>
      <c r="C127" s="36"/>
      <c r="D127" s="36" t="s">
        <v>151</v>
      </c>
      <c r="E127" s="36"/>
      <c r="F127" s="36"/>
      <c r="G127" s="36"/>
      <c r="H127" s="36"/>
      <c r="I127" s="36"/>
      <c r="J127" s="36"/>
      <c r="K127" s="36"/>
    </row>
    <row r="128" spans="1:18" hidden="1">
      <c r="A128" s="7" t="s">
        <v>143</v>
      </c>
    </row>
    <row r="129" spans="1:18">
      <c r="A129" s="7" t="s">
        <v>144</v>
      </c>
      <c r="B129" s="36"/>
      <c r="C129" s="36"/>
      <c r="D129" s="36" t="s">
        <v>152</v>
      </c>
      <c r="E129" s="36"/>
      <c r="F129" s="36"/>
      <c r="G129" s="36"/>
      <c r="H129" s="36"/>
      <c r="I129" s="36"/>
      <c r="J129" s="36"/>
      <c r="K129" s="36"/>
    </row>
    <row r="130" spans="1:18" ht="29.8125" customHeight="1">
      <c r="A130" s="7" t="s">
        <v>146</v>
      </c>
      <c r="B130" s="44"/>
      <c r="C130" s="44"/>
      <c r="D130" s="44" t="s">
        <v>153</v>
      </c>
      <c r="E130" s="44"/>
      <c r="F130" s="44"/>
      <c r="G130" s="44"/>
      <c r="H130" s="44"/>
      <c r="I130" s="44"/>
      <c r="J130" s="44"/>
      <c r="K130" s="44"/>
    </row>
    <row r="131" spans="1:18">
      <c r="A131" s="7" t="s">
        <v>148</v>
      </c>
      <c r="B131" s="30" t="s">
        <v>154</v>
      </c>
      <c r="C131" s="43"/>
      <c r="D131" s="43"/>
      <c r="E131" s="43"/>
      <c r="F131" s="43"/>
      <c r="G131" s="45" t="s">
        <v>12</v>
      </c>
      <c r="H131" s="46">
        <v>32.13</v>
      </c>
      <c r="I131" s="46"/>
      <c r="J131" s="47"/>
      <c r="K131" s="48">
        <f>IF(AND(H131= "",I131= ""), 0, ROUND(ROUND(J131, 2) * ROUND(IF(I131="",H131,I131),  2), 2))</f>
        <v/>
      </c>
      <c r="L131" s="7"/>
      <c r="N131" s="49">
        <v>0.2</v>
      </c>
      <c r="Q131" s="50"/>
      <c r="R131" s="7">
        <v>29</v>
      </c>
    </row>
    <row r="132" spans="1:18" hidden="1">
      <c r="A132" s="7" t="s">
        <v>155</v>
      </c>
    </row>
    <row r="133" spans="1:18">
      <c r="A133" s="7">
        <v>6</v>
      </c>
      <c r="B133" s="30" t="s">
        <v>156</v>
      </c>
      <c r="C133" s="30"/>
      <c r="D133" s="40" t="s">
        <v>157</v>
      </c>
      <c r="E133" s="40"/>
      <c r="F133" s="40"/>
      <c r="G133" s="40"/>
      <c r="H133" s="40"/>
      <c r="I133" s="40"/>
      <c r="J133" s="40"/>
      <c r="K133" s="41"/>
      <c r="L133" s="7"/>
    </row>
    <row r="134" spans="1:18">
      <c r="A134" s="7">
        <v>9</v>
      </c>
      <c r="B134" s="33" t="s">
        <v>158</v>
      </c>
      <c r="C134" s="33"/>
      <c r="D134" s="42" t="s">
        <v>140</v>
      </c>
      <c r="K134" s="43"/>
    </row>
    <row r="135" spans="1:18" ht="83.25" customHeight="1">
      <c r="A135" s="7" t="s">
        <v>141</v>
      </c>
      <c r="B135" s="36"/>
      <c r="C135" s="36"/>
      <c r="D135" s="36" t="s">
        <v>142</v>
      </c>
      <c r="E135" s="36"/>
      <c r="F135" s="36"/>
      <c r="G135" s="36"/>
      <c r="H135" s="36"/>
      <c r="I135" s="36"/>
      <c r="J135" s="36"/>
      <c r="K135" s="36"/>
    </row>
    <row r="136" spans="1:18" hidden="1">
      <c r="A136" s="7" t="s">
        <v>143</v>
      </c>
    </row>
    <row r="137" spans="1:18" hidden="1">
      <c r="A137" s="7" t="s">
        <v>143</v>
      </c>
    </row>
    <row r="138" spans="1:18">
      <c r="A138" s="7" t="s">
        <v>144</v>
      </c>
      <c r="B138" s="36"/>
      <c r="C138" s="36"/>
      <c r="D138" s="36" t="s">
        <v>145</v>
      </c>
      <c r="E138" s="36"/>
      <c r="F138" s="36"/>
      <c r="G138" s="36"/>
      <c r="H138" s="36"/>
      <c r="I138" s="36"/>
      <c r="J138" s="36"/>
      <c r="K138" s="36"/>
    </row>
    <row r="139" spans="1:18" ht="43.5375" customHeight="1">
      <c r="A139" s="7" t="s">
        <v>146</v>
      </c>
      <c r="B139" s="44"/>
      <c r="C139" s="44"/>
      <c r="D139" s="44" t="s">
        <v>147</v>
      </c>
      <c r="E139" s="44"/>
      <c r="F139" s="44"/>
      <c r="G139" s="44"/>
      <c r="H139" s="44"/>
      <c r="I139" s="44"/>
      <c r="J139" s="44"/>
      <c r="K139" s="44"/>
    </row>
    <row r="140" spans="1:18">
      <c r="A140" s="7" t="s">
        <v>148</v>
      </c>
      <c r="B140" s="30"/>
      <c r="C140" s="43"/>
      <c r="D140" s="43"/>
      <c r="E140" s="43"/>
      <c r="F140" s="43"/>
      <c r="G140" s="45" t="s">
        <v>12</v>
      </c>
      <c r="H140" s="46">
        <v>117.66</v>
      </c>
      <c r="I140" s="46"/>
      <c r="J140" s="47"/>
      <c r="K140" s="48">
        <f>IF(AND(H140= "",I140= ""), 0, ROUND(ROUND(J140, 2) * ROUND(IF(I140="",H140,I140),  2), 2))</f>
        <v/>
      </c>
      <c r="L140" s="7"/>
      <c r="N140" s="49">
        <v>0.2</v>
      </c>
      <c r="Q140" s="50"/>
      <c r="R140" s="7">
        <v>29</v>
      </c>
    </row>
    <row r="141" spans="1:18">
      <c r="A141" s="7">
        <v>9</v>
      </c>
      <c r="B141" s="33" t="s">
        <v>159</v>
      </c>
      <c r="C141" s="33"/>
      <c r="D141" s="42" t="s">
        <v>150</v>
      </c>
      <c r="K141" s="43"/>
    </row>
    <row r="142" spans="1:18" ht="137.25" customHeight="1">
      <c r="A142" s="7" t="s">
        <v>141</v>
      </c>
      <c r="B142" s="36"/>
      <c r="C142" s="36"/>
      <c r="D142" s="36" t="s">
        <v>160</v>
      </c>
      <c r="E142" s="36"/>
      <c r="F142" s="36"/>
      <c r="G142" s="36"/>
      <c r="H142" s="36"/>
      <c r="I142" s="36"/>
      <c r="J142" s="36"/>
      <c r="K142" s="36"/>
    </row>
    <row r="143" spans="1:18" hidden="1">
      <c r="A143" s="7" t="s">
        <v>143</v>
      </c>
    </row>
    <row r="144" spans="1:18">
      <c r="A144" s="7" t="s">
        <v>144</v>
      </c>
      <c r="B144" s="36"/>
      <c r="C144" s="36"/>
      <c r="D144" s="36" t="s">
        <v>152</v>
      </c>
      <c r="E144" s="36"/>
      <c r="F144" s="36"/>
      <c r="G144" s="36"/>
      <c r="H144" s="36"/>
      <c r="I144" s="36"/>
      <c r="J144" s="36"/>
      <c r="K144" s="36"/>
    </row>
    <row r="145" spans="1:18" ht="29.8125" customHeight="1">
      <c r="A145" s="7" t="s">
        <v>146</v>
      </c>
      <c r="B145" s="44"/>
      <c r="C145" s="44"/>
      <c r="D145" s="44" t="s">
        <v>153</v>
      </c>
      <c r="E145" s="44"/>
      <c r="F145" s="44"/>
      <c r="G145" s="44"/>
      <c r="H145" s="44"/>
      <c r="I145" s="44"/>
      <c r="J145" s="44"/>
      <c r="K145" s="44"/>
    </row>
    <row r="146" spans="1:18">
      <c r="A146" s="7" t="s">
        <v>148</v>
      </c>
      <c r="B146" s="30" t="s">
        <v>154</v>
      </c>
      <c r="C146" s="43"/>
      <c r="D146" s="43"/>
      <c r="E146" s="43"/>
      <c r="F146" s="43"/>
      <c r="G146" s="45" t="s">
        <v>12</v>
      </c>
      <c r="H146" s="46">
        <v>56.5</v>
      </c>
      <c r="I146" s="46"/>
      <c r="J146" s="47"/>
      <c r="K146" s="48">
        <f>IF(AND(H146= "",I146= ""), 0, ROUND(ROUND(J146, 2) * ROUND(IF(I146="",H146,I146),  2), 2))</f>
        <v/>
      </c>
      <c r="L146" s="7"/>
      <c r="N146" s="49">
        <v>0.2</v>
      </c>
      <c r="Q146" s="50"/>
      <c r="R146" s="7">
        <v>29</v>
      </c>
    </row>
    <row r="147" spans="1:18" hidden="1">
      <c r="A147" s="7" t="s">
        <v>155</v>
      </c>
    </row>
    <row r="148" spans="1:18">
      <c r="A148" s="7">
        <v>6</v>
      </c>
      <c r="B148" s="30" t="s">
        <v>161</v>
      </c>
      <c r="C148" s="30"/>
      <c r="D148" s="40" t="s">
        <v>162</v>
      </c>
      <c r="E148" s="40"/>
      <c r="F148" s="40"/>
      <c r="G148" s="40"/>
      <c r="H148" s="40"/>
      <c r="I148" s="40"/>
      <c r="J148" s="40"/>
      <c r="K148" s="41"/>
      <c r="L148" s="7"/>
    </row>
    <row r="149" spans="1:18">
      <c r="A149" s="7">
        <v>9</v>
      </c>
      <c r="B149" s="33" t="s">
        <v>163</v>
      </c>
      <c r="C149" s="33"/>
      <c r="D149" s="42" t="s">
        <v>140</v>
      </c>
      <c r="K149" s="43"/>
    </row>
    <row r="150" spans="1:18" ht="83.25" customHeight="1">
      <c r="A150" s="7" t="s">
        <v>141</v>
      </c>
      <c r="B150" s="36"/>
      <c r="C150" s="36"/>
      <c r="D150" s="36" t="s">
        <v>142</v>
      </c>
      <c r="E150" s="36"/>
      <c r="F150" s="36"/>
      <c r="G150" s="36"/>
      <c r="H150" s="36"/>
      <c r="I150" s="36"/>
      <c r="J150" s="36"/>
      <c r="K150" s="36"/>
    </row>
    <row r="151" spans="1:18" hidden="1">
      <c r="A151" s="7" t="s">
        <v>143</v>
      </c>
    </row>
    <row r="152" spans="1:18" hidden="1">
      <c r="A152" s="7" t="s">
        <v>143</v>
      </c>
    </row>
    <row r="153" spans="1:18">
      <c r="A153" s="7" t="s">
        <v>144</v>
      </c>
      <c r="B153" s="36"/>
      <c r="C153" s="36"/>
      <c r="D153" s="36" t="s">
        <v>145</v>
      </c>
      <c r="E153" s="36"/>
      <c r="F153" s="36"/>
      <c r="G153" s="36"/>
      <c r="H153" s="36"/>
      <c r="I153" s="36"/>
      <c r="J153" s="36"/>
      <c r="K153" s="36"/>
    </row>
    <row r="154" spans="1:18" ht="43.5375" customHeight="1">
      <c r="A154" s="7" t="s">
        <v>146</v>
      </c>
      <c r="B154" s="44"/>
      <c r="C154" s="44"/>
      <c r="D154" s="44" t="s">
        <v>147</v>
      </c>
      <c r="E154" s="44"/>
      <c r="F154" s="44"/>
      <c r="G154" s="44"/>
      <c r="H154" s="44"/>
      <c r="I154" s="44"/>
      <c r="J154" s="44"/>
      <c r="K154" s="44"/>
    </row>
    <row r="155" spans="1:18">
      <c r="A155" s="7" t="s">
        <v>148</v>
      </c>
      <c r="B155" s="30"/>
      <c r="C155" s="43"/>
      <c r="D155" s="43"/>
      <c r="E155" s="43"/>
      <c r="F155" s="43"/>
      <c r="G155" s="45" t="s">
        <v>12</v>
      </c>
      <c r="H155" s="46">
        <v>43.53</v>
      </c>
      <c r="I155" s="46"/>
      <c r="J155" s="47"/>
      <c r="K155" s="48">
        <f>IF(AND(H155= "",I155= ""), 0, ROUND(ROUND(J155, 2) * ROUND(IF(I155="",H155,I155),  2), 2))</f>
        <v/>
      </c>
      <c r="L155" s="7"/>
      <c r="N155" s="49">
        <v>0.2</v>
      </c>
      <c r="Q155" s="50"/>
      <c r="R155" s="7">
        <v>29</v>
      </c>
    </row>
    <row r="156" spans="1:18">
      <c r="A156" s="7">
        <v>9</v>
      </c>
      <c r="B156" s="33" t="s">
        <v>164</v>
      </c>
      <c r="C156" s="33"/>
      <c r="D156" s="42" t="s">
        <v>150</v>
      </c>
      <c r="K156" s="43"/>
    </row>
    <row r="157" spans="1:18" ht="137.25" customHeight="1">
      <c r="A157" s="7" t="s">
        <v>141</v>
      </c>
      <c r="B157" s="36"/>
      <c r="C157" s="36"/>
      <c r="D157" s="36" t="s">
        <v>165</v>
      </c>
      <c r="E157" s="36"/>
      <c r="F157" s="36"/>
      <c r="G157" s="36"/>
      <c r="H157" s="36"/>
      <c r="I157" s="36"/>
      <c r="J157" s="36"/>
      <c r="K157" s="36"/>
    </row>
    <row r="158" spans="1:18" hidden="1">
      <c r="A158" s="7" t="s">
        <v>143</v>
      </c>
    </row>
    <row r="159" spans="1:18">
      <c r="A159" s="7" t="s">
        <v>144</v>
      </c>
      <c r="B159" s="36"/>
      <c r="C159" s="36"/>
      <c r="D159" s="36" t="s">
        <v>152</v>
      </c>
      <c r="E159" s="36"/>
      <c r="F159" s="36"/>
      <c r="G159" s="36"/>
      <c r="H159" s="36"/>
      <c r="I159" s="36"/>
      <c r="J159" s="36"/>
      <c r="K159" s="36"/>
    </row>
    <row r="160" spans="1:18" ht="29.8125" customHeight="1">
      <c r="A160" s="7" t="s">
        <v>146</v>
      </c>
      <c r="B160" s="44"/>
      <c r="C160" s="44"/>
      <c r="D160" s="44" t="s">
        <v>153</v>
      </c>
      <c r="E160" s="44"/>
      <c r="F160" s="44"/>
      <c r="G160" s="44"/>
      <c r="H160" s="44"/>
      <c r="I160" s="44"/>
      <c r="J160" s="44"/>
      <c r="K160" s="44"/>
    </row>
    <row r="161" spans="1:18">
      <c r="A161" s="7" t="s">
        <v>148</v>
      </c>
      <c r="B161" s="30" t="s">
        <v>154</v>
      </c>
      <c r="C161" s="43"/>
      <c r="D161" s="43"/>
      <c r="E161" s="43"/>
      <c r="F161" s="43"/>
      <c r="G161" s="45" t="s">
        <v>12</v>
      </c>
      <c r="H161" s="46">
        <v>24</v>
      </c>
      <c r="I161" s="46"/>
      <c r="J161" s="47"/>
      <c r="K161" s="48">
        <f>IF(AND(H161= "",I161= ""), 0, ROUND(ROUND(J161, 2) * ROUND(IF(I161="",H161,I161),  2), 2))</f>
        <v/>
      </c>
      <c r="L161" s="7"/>
      <c r="N161" s="49">
        <v>0.2</v>
      </c>
      <c r="Q161" s="50"/>
      <c r="R161" s="7">
        <v>29</v>
      </c>
    </row>
    <row r="162" spans="1:18" hidden="1">
      <c r="A162" s="7" t="s">
        <v>155</v>
      </c>
    </row>
    <row r="163" spans="1:18">
      <c r="A163" s="7" t="s">
        <v>132</v>
      </c>
      <c r="B163" s="43"/>
      <c r="C163" s="43"/>
      <c r="K163" s="43"/>
    </row>
    <row r="164" spans="1:18">
      <c r="B164" s="43"/>
      <c r="C164" s="43"/>
      <c r="D164" s="51" t="s">
        <v>40</v>
      </c>
      <c r="E164" s="52"/>
      <c r="F164" s="52"/>
      <c r="G164" s="53"/>
      <c r="H164" s="53"/>
      <c r="I164" s="53"/>
      <c r="J164" s="53"/>
      <c r="K164" s="54"/>
    </row>
    <row r="165" spans="1:18">
      <c r="B165" s="43"/>
      <c r="C165" s="43"/>
      <c r="D165" s="55"/>
      <c r="E165" s="7"/>
      <c r="F165" s="7"/>
      <c r="G165" s="7"/>
      <c r="H165" s="7"/>
      <c r="I165" s="7"/>
      <c r="J165" s="7"/>
      <c r="K165" s="8"/>
    </row>
    <row r="166" spans="1:18">
      <c r="B166" s="43"/>
      <c r="C166" s="43"/>
      <c r="D166" s="56" t="s">
        <v>166</v>
      </c>
      <c r="E166" s="57"/>
      <c r="F166" s="57"/>
      <c r="G166" s="58">
        <f>SUMIF(L117:L163, IF(L116="","",L116), K117:K163)</f>
        <v/>
      </c>
      <c r="H166" s="58"/>
      <c r="I166" s="58"/>
      <c r="J166" s="58"/>
      <c r="K166" s="59"/>
    </row>
    <row r="167" spans="1:18">
      <c r="B167" s="43"/>
      <c r="C167" s="43"/>
      <c r="D167" s="56" t="s">
        <v>167</v>
      </c>
      <c r="E167" s="57"/>
      <c r="F167" s="57"/>
      <c r="G167" s="58">
        <f>ROUND(SUMIF(L117:L163, IF(L116="","",L116), K117:K163) * 0.2, 2)</f>
        <v/>
      </c>
      <c r="H167" s="58"/>
      <c r="I167" s="58"/>
      <c r="J167" s="58"/>
      <c r="K167" s="59"/>
    </row>
    <row r="168" spans="1:18">
      <c r="B168" s="43"/>
      <c r="C168" s="43"/>
      <c r="D168" s="60" t="s">
        <v>168</v>
      </c>
      <c r="E168" s="61"/>
      <c r="F168" s="61"/>
      <c r="G168" s="62">
        <f>SUM(G166:G167)</f>
        <v/>
      </c>
      <c r="H168" s="62"/>
      <c r="I168" s="62"/>
      <c r="J168" s="62"/>
      <c r="K168" s="63"/>
    </row>
    <row r="169" spans="1:18">
      <c r="A169" s="7">
        <v>3</v>
      </c>
      <c r="B169" s="30" t="s">
        <v>169</v>
      </c>
      <c r="C169" s="30"/>
      <c r="D169" s="31" t="s">
        <v>170</v>
      </c>
      <c r="E169" s="31"/>
      <c r="F169" s="31"/>
      <c r="G169" s="31"/>
      <c r="H169" s="31"/>
      <c r="I169" s="31"/>
      <c r="J169" s="31"/>
      <c r="K169" s="32"/>
      <c r="L169" s="7"/>
    </row>
    <row r="170" spans="1:18">
      <c r="A170" s="7">
        <v>4</v>
      </c>
      <c r="B170" s="30" t="s">
        <v>171</v>
      </c>
      <c r="C170" s="30"/>
      <c r="D170" s="64" t="s">
        <v>172</v>
      </c>
      <c r="E170" s="64"/>
      <c r="F170" s="64"/>
      <c r="G170" s="64"/>
      <c r="H170" s="64"/>
      <c r="I170" s="64"/>
      <c r="J170" s="64"/>
      <c r="K170" s="65"/>
      <c r="L170" s="7"/>
    </row>
    <row r="171" spans="1:18">
      <c r="A171" s="7">
        <v>6</v>
      </c>
      <c r="B171" s="30" t="s">
        <v>173</v>
      </c>
      <c r="C171" s="30"/>
      <c r="D171" s="40" t="s">
        <v>138</v>
      </c>
      <c r="E171" s="40"/>
      <c r="F171" s="40"/>
      <c r="G171" s="40"/>
      <c r="H171" s="40"/>
      <c r="I171" s="40"/>
      <c r="J171" s="40"/>
      <c r="K171" s="41"/>
      <c r="L171" s="7"/>
    </row>
    <row r="172" spans="1:18">
      <c r="A172" s="7">
        <v>9</v>
      </c>
      <c r="B172" s="33" t="s">
        <v>174</v>
      </c>
      <c r="C172" s="33"/>
      <c r="D172" s="42" t="s">
        <v>175</v>
      </c>
      <c r="K172" s="43"/>
    </row>
    <row r="173" spans="1:18" ht="359.077" customHeight="1">
      <c r="A173" s="7" t="s">
        <v>141</v>
      </c>
      <c r="B173" s="36"/>
      <c r="C173" s="36"/>
      <c r="D173" s="38" t="s">
        <v>177</v>
      </c>
      <c r="E173" s="36"/>
      <c r="F173" s="36"/>
      <c r="G173" s="36"/>
      <c r="H173" s="36"/>
      <c r="I173" s="36"/>
      <c r="J173" s="36"/>
      <c r="K173" s="36"/>
    </row>
    <row r="174" spans="1:18">
      <c r="A174" s="7" t="s">
        <v>144</v>
      </c>
      <c r="B174" s="36"/>
      <c r="C174" s="36"/>
      <c r="D174" s="36" t="s">
        <v>178</v>
      </c>
      <c r="E174" s="36"/>
      <c r="F174" s="36"/>
      <c r="G174" s="36"/>
      <c r="H174" s="36"/>
      <c r="I174" s="36"/>
      <c r="J174" s="36"/>
      <c r="K174" s="36"/>
    </row>
    <row r="175" spans="1:18" ht="43.5375" customHeight="1">
      <c r="A175" s="7" t="s">
        <v>146</v>
      </c>
      <c r="B175" s="44"/>
      <c r="C175" s="44"/>
      <c r="D175" s="44" t="s">
        <v>179</v>
      </c>
      <c r="E175" s="44"/>
      <c r="F175" s="44"/>
      <c r="G175" s="44"/>
      <c r="H175" s="44"/>
      <c r="I175" s="44"/>
      <c r="J175" s="44"/>
      <c r="K175" s="44"/>
    </row>
    <row r="176" spans="1:18">
      <c r="A176" s="7" t="s">
        <v>148</v>
      </c>
      <c r="B176" s="30"/>
      <c r="C176" s="43"/>
      <c r="D176" s="43"/>
      <c r="E176" s="43"/>
      <c r="F176" s="43"/>
      <c r="G176" s="45" t="s">
        <v>13</v>
      </c>
      <c r="H176" s="66">
        <v>3</v>
      </c>
      <c r="I176" s="66"/>
      <c r="J176" s="47"/>
      <c r="K176" s="48">
        <f>IF(AND(H176= "",I176= ""), 0, ROUND(ROUND(J176, 2) * ROUND(IF(I176="",H176,I176),  0), 2))</f>
        <v/>
      </c>
      <c r="L176" s="7"/>
      <c r="N176" s="49">
        <v>0.2</v>
      </c>
      <c r="Q176" s="50"/>
      <c r="R176" s="7">
        <v>29</v>
      </c>
    </row>
    <row r="177" spans="1:18">
      <c r="A177" s="7">
        <v>9</v>
      </c>
      <c r="B177" s="33" t="s">
        <v>180</v>
      </c>
      <c r="C177" s="33"/>
      <c r="D177" s="42" t="s">
        <v>181</v>
      </c>
      <c r="K177" s="43"/>
    </row>
    <row r="178" spans="1:18" ht="316.796" customHeight="1">
      <c r="A178" s="7" t="s">
        <v>141</v>
      </c>
      <c r="B178" s="36"/>
      <c r="C178" s="36"/>
      <c r="D178" s="38" t="s">
        <v>183</v>
      </c>
      <c r="E178" s="36"/>
      <c r="F178" s="36"/>
      <c r="G178" s="36"/>
      <c r="H178" s="36"/>
      <c r="I178" s="36"/>
      <c r="J178" s="36"/>
      <c r="K178" s="36"/>
    </row>
    <row r="179" spans="1:18">
      <c r="A179" s="7" t="s">
        <v>144</v>
      </c>
      <c r="B179" s="36"/>
      <c r="C179" s="36"/>
      <c r="D179" s="36" t="s">
        <v>178</v>
      </c>
      <c r="E179" s="36"/>
      <c r="F179" s="36"/>
      <c r="G179" s="36"/>
      <c r="H179" s="36"/>
      <c r="I179" s="36"/>
      <c r="J179" s="36"/>
      <c r="K179" s="36"/>
    </row>
    <row r="180" spans="1:18" ht="43.5375" customHeight="1">
      <c r="A180" s="7" t="s">
        <v>146</v>
      </c>
      <c r="B180" s="44"/>
      <c r="C180" s="44"/>
      <c r="D180" s="44" t="s">
        <v>184</v>
      </c>
      <c r="E180" s="44"/>
      <c r="F180" s="44"/>
      <c r="G180" s="44"/>
      <c r="H180" s="44"/>
      <c r="I180" s="44"/>
      <c r="J180" s="44"/>
      <c r="K180" s="44"/>
    </row>
    <row r="181" spans="1:18">
      <c r="A181" s="7" t="s">
        <v>148</v>
      </c>
      <c r="B181" s="30"/>
      <c r="C181" s="43"/>
      <c r="D181" s="43"/>
      <c r="E181" s="43"/>
      <c r="F181" s="43"/>
      <c r="G181" s="45" t="s">
        <v>13</v>
      </c>
      <c r="H181" s="66">
        <v>6</v>
      </c>
      <c r="I181" s="66"/>
      <c r="J181" s="47"/>
      <c r="K181" s="48">
        <f>IF(AND(H181= "",I181= ""), 0, ROUND(ROUND(J181, 2) * ROUND(IF(I181="",H181,I181),  0), 2))</f>
        <v/>
      </c>
      <c r="L181" s="7"/>
      <c r="N181" s="49">
        <v>0.2</v>
      </c>
      <c r="Q181" s="50"/>
      <c r="R181" s="7">
        <v>29</v>
      </c>
    </row>
    <row r="182" spans="1:18">
      <c r="A182" s="7">
        <v>9</v>
      </c>
      <c r="B182" s="33" t="s">
        <v>185</v>
      </c>
      <c r="C182" s="33"/>
      <c r="D182" s="42" t="s">
        <v>186</v>
      </c>
      <c r="K182" s="43"/>
    </row>
    <row r="183" spans="1:18" ht="359.077" customHeight="1">
      <c r="A183" s="7" t="s">
        <v>141</v>
      </c>
      <c r="B183" s="36"/>
      <c r="C183" s="36"/>
      <c r="D183" s="38" t="s">
        <v>188</v>
      </c>
      <c r="E183" s="36"/>
      <c r="F183" s="36"/>
      <c r="G183" s="36"/>
      <c r="H183" s="36"/>
      <c r="I183" s="36"/>
      <c r="J183" s="36"/>
      <c r="K183" s="36"/>
    </row>
    <row r="184" spans="1:18" ht="29.8125" customHeight="1">
      <c r="A184" s="7" t="s">
        <v>146</v>
      </c>
      <c r="B184" s="44"/>
      <c r="C184" s="44"/>
      <c r="D184" s="44" t="s">
        <v>189</v>
      </c>
      <c r="E184" s="44"/>
      <c r="F184" s="44"/>
      <c r="G184" s="44"/>
      <c r="H184" s="44"/>
      <c r="I184" s="44"/>
      <c r="J184" s="44"/>
      <c r="K184" s="44"/>
    </row>
    <row r="185" spans="1:18">
      <c r="A185" s="7" t="s">
        <v>148</v>
      </c>
      <c r="B185" s="30"/>
      <c r="C185" s="43"/>
      <c r="D185" s="43"/>
      <c r="E185" s="43"/>
      <c r="F185" s="43"/>
      <c r="G185" s="45" t="s">
        <v>13</v>
      </c>
      <c r="H185" s="66">
        <v>2</v>
      </c>
      <c r="I185" s="66"/>
      <c r="J185" s="47"/>
      <c r="K185" s="48">
        <f>IF(AND(H185= "",I185= ""), 0, ROUND(ROUND(J185, 2) * ROUND(IF(I185="",H185,I185),  0), 2))</f>
        <v/>
      </c>
      <c r="L185" s="7"/>
      <c r="N185" s="49">
        <v>0.2</v>
      </c>
      <c r="Q185" s="50"/>
      <c r="R185" s="7">
        <v>29</v>
      </c>
    </row>
    <row r="186" spans="1:18" hidden="1">
      <c r="A186" s="7" t="s">
        <v>155</v>
      </c>
    </row>
    <row r="187" spans="1:18">
      <c r="A187" s="7">
        <v>6</v>
      </c>
      <c r="B187" s="30" t="s">
        <v>190</v>
      </c>
      <c r="C187" s="30"/>
      <c r="D187" s="40" t="s">
        <v>157</v>
      </c>
      <c r="E187" s="40"/>
      <c r="F187" s="40"/>
      <c r="G187" s="40"/>
      <c r="H187" s="40"/>
      <c r="I187" s="40"/>
      <c r="J187" s="40"/>
      <c r="K187" s="41"/>
      <c r="L187" s="7"/>
    </row>
    <row r="188" spans="1:18">
      <c r="A188" s="7">
        <v>9</v>
      </c>
      <c r="B188" s="33" t="s">
        <v>191</v>
      </c>
      <c r="C188" s="33"/>
      <c r="D188" s="42" t="s">
        <v>175</v>
      </c>
      <c r="K188" s="43"/>
    </row>
    <row r="189" spans="1:18" ht="359.077" customHeight="1">
      <c r="A189" s="7" t="s">
        <v>141</v>
      </c>
      <c r="B189" s="36"/>
      <c r="C189" s="36"/>
      <c r="D189" s="38" t="s">
        <v>177</v>
      </c>
      <c r="E189" s="36"/>
      <c r="F189" s="36"/>
      <c r="G189" s="36"/>
      <c r="H189" s="36"/>
      <c r="I189" s="36"/>
      <c r="J189" s="36"/>
      <c r="K189" s="36"/>
    </row>
    <row r="190" spans="1:18">
      <c r="A190" s="7" t="s">
        <v>144</v>
      </c>
      <c r="B190" s="36"/>
      <c r="C190" s="36"/>
      <c r="D190" s="36" t="s">
        <v>178</v>
      </c>
      <c r="E190" s="36"/>
      <c r="F190" s="36"/>
      <c r="G190" s="36"/>
      <c r="H190" s="36"/>
      <c r="I190" s="36"/>
      <c r="J190" s="36"/>
      <c r="K190" s="36"/>
    </row>
    <row r="191" spans="1:18" ht="43.5375" customHeight="1">
      <c r="A191" s="7" t="s">
        <v>146</v>
      </c>
      <c r="B191" s="44"/>
      <c r="C191" s="44"/>
      <c r="D191" s="44" t="s">
        <v>192</v>
      </c>
      <c r="E191" s="44"/>
      <c r="F191" s="44"/>
      <c r="G191" s="44"/>
      <c r="H191" s="44"/>
      <c r="I191" s="44"/>
      <c r="J191" s="44"/>
      <c r="K191" s="44"/>
    </row>
    <row r="192" spans="1:18">
      <c r="A192" s="7" t="s">
        <v>148</v>
      </c>
      <c r="B192" s="30"/>
      <c r="C192" s="43"/>
      <c r="D192" s="43"/>
      <c r="E192" s="43"/>
      <c r="F192" s="43"/>
      <c r="G192" s="45" t="s">
        <v>13</v>
      </c>
      <c r="H192" s="66">
        <v>8</v>
      </c>
      <c r="I192" s="66"/>
      <c r="J192" s="47"/>
      <c r="K192" s="48">
        <f>IF(AND(H192= "",I192= ""), 0, ROUND(ROUND(J192, 2) * ROUND(IF(I192="",H192,I192),  0), 2))</f>
        <v/>
      </c>
      <c r="L192" s="7"/>
      <c r="N192" s="49">
        <v>0.2</v>
      </c>
      <c r="Q192" s="50"/>
      <c r="R192" s="7">
        <v>29</v>
      </c>
    </row>
    <row r="193" spans="1:18">
      <c r="A193" s="7">
        <v>9</v>
      </c>
      <c r="B193" s="33" t="s">
        <v>193</v>
      </c>
      <c r="C193" s="33"/>
      <c r="D193" s="42" t="s">
        <v>181</v>
      </c>
      <c r="K193" s="43"/>
    </row>
    <row r="194" spans="1:18" ht="316.796" customHeight="1">
      <c r="A194" s="7" t="s">
        <v>141</v>
      </c>
      <c r="B194" s="36"/>
      <c r="C194" s="36"/>
      <c r="D194" s="38" t="s">
        <v>183</v>
      </c>
      <c r="E194" s="36"/>
      <c r="F194" s="36"/>
      <c r="G194" s="36"/>
      <c r="H194" s="36"/>
      <c r="I194" s="36"/>
      <c r="J194" s="36"/>
      <c r="K194" s="36"/>
    </row>
    <row r="195" spans="1:18">
      <c r="A195" s="7" t="s">
        <v>144</v>
      </c>
      <c r="B195" s="36"/>
      <c r="C195" s="36"/>
      <c r="D195" s="36" t="s">
        <v>178</v>
      </c>
      <c r="E195" s="36"/>
      <c r="F195" s="36"/>
      <c r="G195" s="36"/>
      <c r="H195" s="36"/>
      <c r="I195" s="36"/>
      <c r="J195" s="36"/>
      <c r="K195" s="36"/>
    </row>
    <row r="196" spans="1:18" ht="43.5375" customHeight="1">
      <c r="A196" s="7" t="s">
        <v>146</v>
      </c>
      <c r="B196" s="44"/>
      <c r="C196" s="44"/>
      <c r="D196" s="44" t="s">
        <v>192</v>
      </c>
      <c r="E196" s="44"/>
      <c r="F196" s="44"/>
      <c r="G196" s="44"/>
      <c r="H196" s="44"/>
      <c r="I196" s="44"/>
      <c r="J196" s="44"/>
      <c r="K196" s="44"/>
    </row>
    <row r="197" spans="1:18">
      <c r="A197" s="7" t="s">
        <v>148</v>
      </c>
      <c r="B197" s="30"/>
      <c r="C197" s="43"/>
      <c r="D197" s="43"/>
      <c r="E197" s="43"/>
      <c r="F197" s="43"/>
      <c r="G197" s="45" t="s">
        <v>13</v>
      </c>
      <c r="H197" s="66">
        <v>2</v>
      </c>
      <c r="I197" s="66"/>
      <c r="J197" s="47"/>
      <c r="K197" s="48">
        <f>IF(AND(H197= "",I197= ""), 0, ROUND(ROUND(J197, 2) * ROUND(IF(I197="",H197,I197),  0), 2))</f>
        <v/>
      </c>
      <c r="L197" s="7"/>
      <c r="N197" s="49">
        <v>0.2</v>
      </c>
      <c r="Q197" s="50"/>
      <c r="R197" s="7">
        <v>29</v>
      </c>
    </row>
    <row r="198" spans="1:18">
      <c r="A198" s="7">
        <v>9</v>
      </c>
      <c r="B198" s="33" t="s">
        <v>194</v>
      </c>
      <c r="C198" s="33"/>
      <c r="D198" s="42" t="s">
        <v>195</v>
      </c>
      <c r="K198" s="43"/>
    </row>
    <row r="199" spans="1:18" ht="303.255" customHeight="1">
      <c r="A199" s="7" t="s">
        <v>141</v>
      </c>
      <c r="B199" s="36"/>
      <c r="C199" s="36"/>
      <c r="D199" s="38" t="s">
        <v>197</v>
      </c>
      <c r="E199" s="36"/>
      <c r="F199" s="36"/>
      <c r="G199" s="36"/>
      <c r="H199" s="36"/>
      <c r="I199" s="36"/>
      <c r="J199" s="36"/>
      <c r="K199" s="36"/>
    </row>
    <row r="200" spans="1:18">
      <c r="A200" s="7" t="s">
        <v>144</v>
      </c>
      <c r="B200" s="36"/>
      <c r="C200" s="36"/>
      <c r="D200" s="36" t="s">
        <v>178</v>
      </c>
      <c r="E200" s="36"/>
      <c r="F200" s="36"/>
      <c r="G200" s="36"/>
      <c r="H200" s="36"/>
      <c r="I200" s="36"/>
      <c r="J200" s="36"/>
      <c r="K200" s="36"/>
    </row>
    <row r="201" spans="1:18" ht="43.5375" customHeight="1">
      <c r="A201" s="7" t="s">
        <v>146</v>
      </c>
      <c r="B201" s="44"/>
      <c r="C201" s="44"/>
      <c r="D201" s="44" t="s">
        <v>198</v>
      </c>
      <c r="E201" s="44"/>
      <c r="F201" s="44"/>
      <c r="G201" s="44"/>
      <c r="H201" s="44"/>
      <c r="I201" s="44"/>
      <c r="J201" s="44"/>
      <c r="K201" s="44"/>
    </row>
    <row r="202" spans="1:18">
      <c r="A202" s="7" t="s">
        <v>148</v>
      </c>
      <c r="B202" s="30"/>
      <c r="C202" s="43"/>
      <c r="D202" s="43"/>
      <c r="E202" s="43"/>
      <c r="F202" s="43"/>
      <c r="G202" s="45" t="s">
        <v>13</v>
      </c>
      <c r="H202" s="66">
        <v>2</v>
      </c>
      <c r="I202" s="66"/>
      <c r="J202" s="47"/>
      <c r="K202" s="48">
        <f>IF(AND(H202= "",I202= ""), 0, ROUND(ROUND(J202, 2) * ROUND(IF(I202="",H202,I202),  0), 2))</f>
        <v/>
      </c>
      <c r="L202" s="7"/>
      <c r="N202" s="49">
        <v>0.2</v>
      </c>
      <c r="Q202" s="50"/>
      <c r="R202" s="7">
        <v>29</v>
      </c>
    </row>
    <row r="203" spans="1:18" hidden="1">
      <c r="A203" s="7" t="s">
        <v>155</v>
      </c>
    </row>
    <row r="204" spans="1:18">
      <c r="A204" s="7">
        <v>6</v>
      </c>
      <c r="B204" s="30" t="s">
        <v>199</v>
      </c>
      <c r="C204" s="30"/>
      <c r="D204" s="40" t="s">
        <v>162</v>
      </c>
      <c r="E204" s="40"/>
      <c r="F204" s="40"/>
      <c r="G204" s="40"/>
      <c r="H204" s="40"/>
      <c r="I204" s="40"/>
      <c r="J204" s="40"/>
      <c r="K204" s="41"/>
      <c r="L204" s="7"/>
    </row>
    <row r="205" spans="1:18">
      <c r="A205" s="7">
        <v>9</v>
      </c>
      <c r="B205" s="33" t="s">
        <v>200</v>
      </c>
      <c r="C205" s="33"/>
      <c r="D205" s="42" t="s">
        <v>175</v>
      </c>
      <c r="K205" s="43"/>
    </row>
    <row r="206" spans="1:18" ht="359.077" customHeight="1">
      <c r="A206" s="7" t="s">
        <v>141</v>
      </c>
      <c r="B206" s="36"/>
      <c r="C206" s="36"/>
      <c r="D206" s="38" t="s">
        <v>177</v>
      </c>
      <c r="E206" s="36"/>
      <c r="F206" s="36"/>
      <c r="G206" s="36"/>
      <c r="H206" s="36"/>
      <c r="I206" s="36"/>
      <c r="J206" s="36"/>
      <c r="K206" s="36"/>
    </row>
    <row r="207" spans="1:18">
      <c r="A207" s="7" t="s">
        <v>144</v>
      </c>
      <c r="B207" s="36"/>
      <c r="C207" s="36"/>
      <c r="D207" s="36" t="s">
        <v>178</v>
      </c>
      <c r="E207" s="36"/>
      <c r="F207" s="36"/>
      <c r="G207" s="36"/>
      <c r="H207" s="36"/>
      <c r="I207" s="36"/>
      <c r="J207" s="36"/>
      <c r="K207" s="36"/>
    </row>
    <row r="208" spans="1:18" ht="43.5375" customHeight="1">
      <c r="A208" s="7" t="s">
        <v>146</v>
      </c>
      <c r="B208" s="44"/>
      <c r="C208" s="44"/>
      <c r="D208" s="44" t="s">
        <v>192</v>
      </c>
      <c r="E208" s="44"/>
      <c r="F208" s="44"/>
      <c r="G208" s="44"/>
      <c r="H208" s="44"/>
      <c r="I208" s="44"/>
      <c r="J208" s="44"/>
      <c r="K208" s="44"/>
    </row>
    <row r="209" spans="1:18">
      <c r="A209" s="7" t="s">
        <v>148</v>
      </c>
      <c r="B209" s="30"/>
      <c r="C209" s="43"/>
      <c r="D209" s="43"/>
      <c r="E209" s="43"/>
      <c r="F209" s="43"/>
      <c r="G209" s="45" t="s">
        <v>13</v>
      </c>
      <c r="H209" s="66">
        <v>7</v>
      </c>
      <c r="I209" s="66"/>
      <c r="J209" s="47"/>
      <c r="K209" s="48">
        <f>IF(AND(H209= "",I209= ""), 0, ROUND(ROUND(J209, 2) * ROUND(IF(I209="",H209,I209),  0), 2))</f>
        <v/>
      </c>
      <c r="L209" s="7"/>
      <c r="N209" s="49">
        <v>0.2</v>
      </c>
      <c r="Q209" s="50"/>
      <c r="R209" s="7">
        <v>29</v>
      </c>
    </row>
    <row r="210" spans="1:18" hidden="1">
      <c r="A210" s="7" t="s">
        <v>155</v>
      </c>
    </row>
    <row r="211" spans="1:18" hidden="1">
      <c r="A211" s="7" t="s">
        <v>201</v>
      </c>
    </row>
    <row r="212" spans="1:18">
      <c r="A212" s="7">
        <v>4</v>
      </c>
      <c r="B212" s="30" t="s">
        <v>202</v>
      </c>
      <c r="C212" s="30"/>
      <c r="D212" s="64" t="s">
        <v>203</v>
      </c>
      <c r="E212" s="64"/>
      <c r="F212" s="64"/>
      <c r="G212" s="64"/>
      <c r="H212" s="64"/>
      <c r="I212" s="64"/>
      <c r="J212" s="64"/>
      <c r="K212" s="65"/>
      <c r="L212" s="7"/>
    </row>
    <row r="213" spans="1:18">
      <c r="A213" s="7">
        <v>6</v>
      </c>
      <c r="B213" s="30" t="s">
        <v>204</v>
      </c>
      <c r="C213" s="30"/>
      <c r="D213" s="40" t="s">
        <v>138</v>
      </c>
      <c r="E213" s="40"/>
      <c r="F213" s="40"/>
      <c r="G213" s="40"/>
      <c r="H213" s="40"/>
      <c r="I213" s="40"/>
      <c r="J213" s="40"/>
      <c r="K213" s="41"/>
      <c r="L213" s="7"/>
    </row>
    <row r="214" spans="1:18">
      <c r="A214" s="7">
        <v>9</v>
      </c>
      <c r="B214" s="33" t="s">
        <v>205</v>
      </c>
      <c r="C214" s="33"/>
      <c r="D214" s="42" t="s">
        <v>206</v>
      </c>
      <c r="K214" s="43"/>
    </row>
    <row r="215" spans="1:18" ht="372.589" customHeight="1">
      <c r="A215" s="7" t="s">
        <v>141</v>
      </c>
      <c r="B215" s="36"/>
      <c r="C215" s="36"/>
      <c r="D215" s="38" t="s">
        <v>208</v>
      </c>
      <c r="E215" s="36"/>
      <c r="F215" s="36"/>
      <c r="G215" s="36"/>
      <c r="H215" s="36"/>
      <c r="I215" s="36"/>
      <c r="J215" s="36"/>
      <c r="K215" s="36"/>
    </row>
    <row r="216" spans="1:18">
      <c r="A216" s="7" t="s">
        <v>144</v>
      </c>
      <c r="B216" s="36"/>
      <c r="C216" s="36"/>
      <c r="D216" s="36" t="s">
        <v>178</v>
      </c>
      <c r="E216" s="36"/>
      <c r="F216" s="36"/>
      <c r="G216" s="36"/>
      <c r="H216" s="36"/>
      <c r="I216" s="36"/>
      <c r="J216" s="36"/>
      <c r="K216" s="36"/>
    </row>
    <row r="217" spans="1:18" ht="29.8125" customHeight="1">
      <c r="A217" s="7" t="s">
        <v>146</v>
      </c>
      <c r="B217" s="44"/>
      <c r="C217" s="44"/>
      <c r="D217" s="44" t="s">
        <v>209</v>
      </c>
      <c r="E217" s="44"/>
      <c r="F217" s="44"/>
      <c r="G217" s="44"/>
      <c r="H217" s="44"/>
      <c r="I217" s="44"/>
      <c r="J217" s="44"/>
      <c r="K217" s="44"/>
    </row>
    <row r="218" spans="1:18">
      <c r="A218" s="7" t="s">
        <v>148</v>
      </c>
      <c r="B218" s="30"/>
      <c r="C218" s="43"/>
      <c r="D218" s="43"/>
      <c r="E218" s="43"/>
      <c r="F218" s="43"/>
      <c r="G218" s="45" t="s">
        <v>13</v>
      </c>
      <c r="H218" s="66">
        <v>1</v>
      </c>
      <c r="I218" s="66"/>
      <c r="J218" s="47"/>
      <c r="K218" s="48">
        <f>IF(AND(H218= "",I218= ""), 0, ROUND(ROUND(J218, 2) * ROUND(IF(I218="",H218,I218),  0), 2))</f>
        <v/>
      </c>
      <c r="L218" s="7"/>
      <c r="N218" s="49">
        <v>0.2</v>
      </c>
      <c r="Q218" s="50"/>
      <c r="R218" s="7">
        <v>29</v>
      </c>
    </row>
    <row r="219" spans="1:18" hidden="1">
      <c r="A219" s="7" t="s">
        <v>155</v>
      </c>
    </row>
    <row r="220" spans="1:18">
      <c r="A220" s="7">
        <v>6</v>
      </c>
      <c r="B220" s="30" t="s">
        <v>210</v>
      </c>
      <c r="C220" s="30"/>
      <c r="D220" s="40" t="s">
        <v>157</v>
      </c>
      <c r="E220" s="40"/>
      <c r="F220" s="40"/>
      <c r="G220" s="40"/>
      <c r="H220" s="40"/>
      <c r="I220" s="40"/>
      <c r="J220" s="40"/>
      <c r="K220" s="41"/>
      <c r="L220" s="7"/>
    </row>
    <row r="221" spans="1:18">
      <c r="A221" s="7">
        <v>9</v>
      </c>
      <c r="B221" s="33" t="s">
        <v>211</v>
      </c>
      <c r="C221" s="33"/>
      <c r="D221" s="42" t="s">
        <v>206</v>
      </c>
      <c r="K221" s="43"/>
    </row>
    <row r="222" spans="1:18" ht="372.589" customHeight="1">
      <c r="A222" s="7" t="s">
        <v>141</v>
      </c>
      <c r="B222" s="36"/>
      <c r="C222" s="36"/>
      <c r="D222" s="38" t="s">
        <v>208</v>
      </c>
      <c r="E222" s="36"/>
      <c r="F222" s="36"/>
      <c r="G222" s="36"/>
      <c r="H222" s="36"/>
      <c r="I222" s="36"/>
      <c r="J222" s="36"/>
      <c r="K222" s="36"/>
    </row>
    <row r="223" spans="1:18">
      <c r="A223" s="7" t="s">
        <v>144</v>
      </c>
      <c r="B223" s="36"/>
      <c r="C223" s="36"/>
      <c r="D223" s="36" t="s">
        <v>178</v>
      </c>
      <c r="E223" s="36"/>
      <c r="F223" s="36"/>
      <c r="G223" s="36"/>
      <c r="H223" s="36"/>
      <c r="I223" s="36"/>
      <c r="J223" s="36"/>
      <c r="K223" s="36"/>
    </row>
    <row r="224" spans="1:18" ht="29.8125" customHeight="1">
      <c r="A224" s="7" t="s">
        <v>146</v>
      </c>
      <c r="B224" s="44"/>
      <c r="C224" s="44"/>
      <c r="D224" s="44" t="s">
        <v>209</v>
      </c>
      <c r="E224" s="44"/>
      <c r="F224" s="44"/>
      <c r="G224" s="44"/>
      <c r="H224" s="44"/>
      <c r="I224" s="44"/>
      <c r="J224" s="44"/>
      <c r="K224" s="44"/>
    </row>
    <row r="225" spans="1:18">
      <c r="A225" s="7" t="s">
        <v>148</v>
      </c>
      <c r="B225" s="30"/>
      <c r="C225" s="43"/>
      <c r="D225" s="43"/>
      <c r="E225" s="43"/>
      <c r="F225" s="43"/>
      <c r="G225" s="45" t="s">
        <v>13</v>
      </c>
      <c r="H225" s="66">
        <v>1</v>
      </c>
      <c r="I225" s="66"/>
      <c r="J225" s="47"/>
      <c r="K225" s="48">
        <f>IF(AND(H225= "",I225= ""), 0, ROUND(ROUND(J225, 2) * ROUND(IF(I225="",H225,I225),  0), 2))</f>
        <v/>
      </c>
      <c r="L225" s="7"/>
      <c r="N225" s="49">
        <v>0.2</v>
      </c>
      <c r="Q225" s="50"/>
      <c r="R225" s="7">
        <v>29</v>
      </c>
    </row>
    <row r="226" spans="1:18" hidden="1">
      <c r="A226" s="7" t="s">
        <v>155</v>
      </c>
    </row>
    <row r="227" spans="1:18" hidden="1">
      <c r="A227" s="7" t="s">
        <v>201</v>
      </c>
    </row>
    <row r="228" spans="1:18">
      <c r="A228" s="7">
        <v>4</v>
      </c>
      <c r="B228" s="30" t="s">
        <v>212</v>
      </c>
      <c r="C228" s="30"/>
      <c r="D228" s="64" t="s">
        <v>213</v>
      </c>
      <c r="E228" s="64"/>
      <c r="F228" s="64"/>
      <c r="G228" s="64"/>
      <c r="H228" s="64"/>
      <c r="I228" s="64"/>
      <c r="J228" s="64"/>
      <c r="K228" s="65"/>
      <c r="L228" s="7"/>
    </row>
    <row r="229" spans="1:18">
      <c r="A229" s="7">
        <v>6</v>
      </c>
      <c r="B229" s="30" t="s">
        <v>214</v>
      </c>
      <c r="C229" s="30"/>
      <c r="D229" s="40" t="s">
        <v>138</v>
      </c>
      <c r="E229" s="40"/>
      <c r="F229" s="40"/>
      <c r="G229" s="40"/>
      <c r="H229" s="40"/>
      <c r="I229" s="40"/>
      <c r="J229" s="40"/>
      <c r="K229" s="41"/>
      <c r="L229" s="7"/>
    </row>
    <row r="230" spans="1:18">
      <c r="A230" s="7">
        <v>9</v>
      </c>
      <c r="B230" s="33" t="s">
        <v>215</v>
      </c>
      <c r="C230" s="33"/>
      <c r="D230" s="42" t="s">
        <v>216</v>
      </c>
      <c r="K230" s="43"/>
    </row>
    <row r="231" spans="1:18" ht="96.75" customHeight="1">
      <c r="A231" s="7" t="s">
        <v>141</v>
      </c>
      <c r="B231" s="36"/>
      <c r="C231" s="36"/>
      <c r="D231" s="36" t="s">
        <v>217</v>
      </c>
      <c r="E231" s="36"/>
      <c r="F231" s="36"/>
      <c r="G231" s="36"/>
      <c r="H231" s="36"/>
      <c r="I231" s="36"/>
      <c r="J231" s="36"/>
      <c r="K231" s="36"/>
    </row>
    <row r="232" spans="1:18">
      <c r="A232" s="7" t="s">
        <v>144</v>
      </c>
      <c r="B232" s="36"/>
      <c r="C232" s="36"/>
      <c r="D232" s="36" t="s">
        <v>178</v>
      </c>
      <c r="E232" s="36"/>
      <c r="F232" s="36"/>
      <c r="G232" s="36"/>
      <c r="H232" s="36"/>
      <c r="I232" s="36"/>
      <c r="J232" s="36"/>
      <c r="K232" s="36"/>
    </row>
    <row r="233" spans="1:18" ht="112.163" customHeight="1">
      <c r="A233" s="7" t="s">
        <v>146</v>
      </c>
      <c r="B233" s="44"/>
      <c r="C233" s="44"/>
      <c r="D233" s="44" t="s">
        <v>218</v>
      </c>
      <c r="E233" s="44"/>
      <c r="F233" s="44"/>
      <c r="G233" s="44"/>
      <c r="H233" s="44"/>
      <c r="I233" s="44"/>
      <c r="J233" s="44"/>
      <c r="K233" s="44"/>
    </row>
    <row r="234" spans="1:18">
      <c r="A234" s="7" t="s">
        <v>148</v>
      </c>
      <c r="B234" s="30"/>
      <c r="C234" s="43"/>
      <c r="D234" s="43"/>
      <c r="E234" s="43"/>
      <c r="F234" s="43"/>
      <c r="G234" s="45" t="s">
        <v>13</v>
      </c>
      <c r="H234" s="66">
        <v>7</v>
      </c>
      <c r="I234" s="66"/>
      <c r="J234" s="47"/>
      <c r="K234" s="48">
        <f>IF(AND(H234= "",I234= ""), 0, ROUND(ROUND(J234, 2) * ROUND(IF(I234="",H234,I234),  0), 2))</f>
        <v/>
      </c>
      <c r="L234" s="7"/>
      <c r="N234" s="49">
        <v>0.2</v>
      </c>
      <c r="Q234" s="50"/>
      <c r="R234" s="7">
        <v>29</v>
      </c>
    </row>
    <row r="235" spans="1:18">
      <c r="A235" s="7">
        <v>9</v>
      </c>
      <c r="B235" s="33" t="s">
        <v>219</v>
      </c>
      <c r="C235" s="33"/>
      <c r="D235" s="42" t="s">
        <v>220</v>
      </c>
      <c r="K235" s="43"/>
    </row>
    <row r="236" spans="1:18" ht="285.75" customHeight="1">
      <c r="A236" s="7" t="s">
        <v>141</v>
      </c>
      <c r="B236" s="36"/>
      <c r="C236" s="36"/>
      <c r="D236" s="36" t="s">
        <v>221</v>
      </c>
      <c r="E236" s="36"/>
      <c r="F236" s="36"/>
      <c r="G236" s="36"/>
      <c r="H236" s="36"/>
      <c r="I236" s="36"/>
      <c r="J236" s="36"/>
      <c r="K236" s="36"/>
    </row>
    <row r="237" spans="1:18">
      <c r="A237" s="7" t="s">
        <v>144</v>
      </c>
      <c r="B237" s="36"/>
      <c r="C237" s="36"/>
      <c r="D237" s="36" t="s">
        <v>178</v>
      </c>
      <c r="E237" s="36"/>
      <c r="F237" s="36"/>
      <c r="G237" s="36"/>
      <c r="H237" s="36"/>
      <c r="I237" s="36"/>
      <c r="J237" s="36"/>
      <c r="K237" s="36"/>
    </row>
    <row r="238" spans="1:18" ht="43.5375" customHeight="1">
      <c r="A238" s="7" t="s">
        <v>146</v>
      </c>
      <c r="B238" s="44"/>
      <c r="C238" s="44"/>
      <c r="D238" s="44" t="s">
        <v>222</v>
      </c>
      <c r="E238" s="44"/>
      <c r="F238" s="44"/>
      <c r="G238" s="44"/>
      <c r="H238" s="44"/>
      <c r="I238" s="44"/>
      <c r="J238" s="44"/>
      <c r="K238" s="44"/>
    </row>
    <row r="239" spans="1:18">
      <c r="A239" s="7" t="s">
        <v>148</v>
      </c>
      <c r="B239" s="30"/>
      <c r="C239" s="43"/>
      <c r="D239" s="43"/>
      <c r="E239" s="43"/>
      <c r="F239" s="43"/>
      <c r="G239" s="45" t="s">
        <v>13</v>
      </c>
      <c r="H239" s="66">
        <v>1</v>
      </c>
      <c r="I239" s="66"/>
      <c r="J239" s="47"/>
      <c r="K239" s="48">
        <f>IF(AND(H239= "",I239= ""), 0, ROUND(ROUND(J239, 2) * ROUND(IF(I239="",H239,I239),  0), 2))</f>
        <v/>
      </c>
      <c r="L239" s="7"/>
      <c r="N239" s="49">
        <v>0.2</v>
      </c>
      <c r="Q239" s="50"/>
      <c r="R239" s="7">
        <v>29</v>
      </c>
    </row>
    <row r="240" spans="1:18">
      <c r="A240" s="7">
        <v>9</v>
      </c>
      <c r="B240" s="33" t="s">
        <v>223</v>
      </c>
      <c r="C240" s="33"/>
      <c r="D240" s="42" t="s">
        <v>224</v>
      </c>
      <c r="K240" s="43"/>
    </row>
    <row r="241" spans="1:18" ht="96.75" customHeight="1">
      <c r="A241" s="7" t="s">
        <v>141</v>
      </c>
      <c r="B241" s="36"/>
      <c r="C241" s="36"/>
      <c r="D241" s="36" t="s">
        <v>225</v>
      </c>
      <c r="E241" s="36"/>
      <c r="F241" s="36"/>
      <c r="G241" s="36"/>
      <c r="H241" s="36"/>
      <c r="I241" s="36"/>
      <c r="J241" s="36"/>
      <c r="K241" s="36"/>
    </row>
    <row r="242" spans="1:18">
      <c r="A242" s="7" t="s">
        <v>144</v>
      </c>
      <c r="B242" s="36"/>
      <c r="C242" s="36"/>
      <c r="D242" s="36" t="s">
        <v>178</v>
      </c>
      <c r="E242" s="36"/>
      <c r="F242" s="36"/>
      <c r="G242" s="36"/>
      <c r="H242" s="36"/>
      <c r="I242" s="36"/>
      <c r="J242" s="36"/>
      <c r="K242" s="36"/>
    </row>
    <row r="243" spans="1:18" ht="98.4375" customHeight="1">
      <c r="A243" s="7" t="s">
        <v>146</v>
      </c>
      <c r="B243" s="44"/>
      <c r="C243" s="44"/>
      <c r="D243" s="44" t="s">
        <v>226</v>
      </c>
      <c r="E243" s="44"/>
      <c r="F243" s="44"/>
      <c r="G243" s="44"/>
      <c r="H243" s="44"/>
      <c r="I243" s="44"/>
      <c r="J243" s="44"/>
      <c r="K243" s="44"/>
    </row>
    <row r="244" spans="1:18">
      <c r="A244" s="7" t="s">
        <v>148</v>
      </c>
      <c r="B244" s="30"/>
      <c r="C244" s="43"/>
      <c r="D244" s="43"/>
      <c r="E244" s="43"/>
      <c r="F244" s="43"/>
      <c r="G244" s="45" t="s">
        <v>13</v>
      </c>
      <c r="H244" s="66">
        <v>6</v>
      </c>
      <c r="I244" s="66"/>
      <c r="J244" s="47"/>
      <c r="K244" s="48">
        <f>IF(AND(H244= "",I244= ""), 0, ROUND(ROUND(J244, 2) * ROUND(IF(I244="",H244,I244),  0), 2))</f>
        <v/>
      </c>
      <c r="L244" s="7"/>
      <c r="N244" s="49">
        <v>0.2</v>
      </c>
      <c r="Q244" s="50"/>
      <c r="R244" s="7">
        <v>29</v>
      </c>
    </row>
    <row r="245" spans="1:18">
      <c r="A245" s="7">
        <v>9</v>
      </c>
      <c r="B245" s="33" t="s">
        <v>227</v>
      </c>
      <c r="C245" s="33"/>
      <c r="D245" s="42" t="s">
        <v>228</v>
      </c>
      <c r="K245" s="43"/>
    </row>
    <row r="246" spans="1:18" ht="56.25" customHeight="1">
      <c r="A246" s="7" t="s">
        <v>141</v>
      </c>
      <c r="B246" s="36"/>
      <c r="C246" s="36"/>
      <c r="D246" s="36" t="s">
        <v>229</v>
      </c>
      <c r="E246" s="36"/>
      <c r="F246" s="36"/>
      <c r="G246" s="36"/>
      <c r="H246" s="36"/>
      <c r="I246" s="36"/>
      <c r="J246" s="36"/>
      <c r="K246" s="36"/>
    </row>
    <row r="247" spans="1:18">
      <c r="A247" s="7" t="s">
        <v>144</v>
      </c>
      <c r="B247" s="36"/>
      <c r="C247" s="36"/>
      <c r="D247" s="36" t="s">
        <v>178</v>
      </c>
      <c r="E247" s="36"/>
      <c r="F247" s="36"/>
      <c r="G247" s="36"/>
      <c r="H247" s="36"/>
      <c r="I247" s="36"/>
      <c r="J247" s="36"/>
      <c r="K247" s="36"/>
    </row>
    <row r="248" spans="1:18" ht="43.5375" customHeight="1">
      <c r="A248" s="7" t="s">
        <v>146</v>
      </c>
      <c r="B248" s="44"/>
      <c r="C248" s="44"/>
      <c r="D248" s="44" t="s">
        <v>230</v>
      </c>
      <c r="E248" s="44"/>
      <c r="F248" s="44"/>
      <c r="G248" s="44"/>
      <c r="H248" s="44"/>
      <c r="I248" s="44"/>
      <c r="J248" s="44"/>
      <c r="K248" s="44"/>
    </row>
    <row r="249" spans="1:18">
      <c r="A249" s="7" t="s">
        <v>148</v>
      </c>
      <c r="B249" s="30"/>
      <c r="C249" s="43"/>
      <c r="D249" s="43"/>
      <c r="E249" s="43"/>
      <c r="F249" s="43"/>
      <c r="G249" s="45" t="s">
        <v>13</v>
      </c>
      <c r="H249" s="66">
        <v>2</v>
      </c>
      <c r="I249" s="66"/>
      <c r="J249" s="47"/>
      <c r="K249" s="48">
        <f>IF(AND(H249= "",I249= ""), 0, ROUND(ROUND(J249, 2) * ROUND(IF(I249="",H249,I249),  0), 2))</f>
        <v/>
      </c>
      <c r="L249" s="7"/>
      <c r="N249" s="49">
        <v>0.2</v>
      </c>
      <c r="Q249" s="50"/>
      <c r="R249" s="7">
        <v>29</v>
      </c>
    </row>
    <row r="250" spans="1:18">
      <c r="A250" s="7">
        <v>9</v>
      </c>
      <c r="B250" s="33" t="s">
        <v>231</v>
      </c>
      <c r="C250" s="33"/>
      <c r="D250" s="42" t="s">
        <v>232</v>
      </c>
      <c r="K250" s="43"/>
    </row>
    <row r="251" spans="1:18" ht="29.25" customHeight="1">
      <c r="A251" s="7" t="s">
        <v>141</v>
      </c>
      <c r="B251" s="36"/>
      <c r="C251" s="36"/>
      <c r="D251" s="36" t="s">
        <v>233</v>
      </c>
      <c r="E251" s="36"/>
      <c r="F251" s="36"/>
      <c r="G251" s="36"/>
      <c r="H251" s="36"/>
      <c r="I251" s="36"/>
      <c r="J251" s="36"/>
      <c r="K251" s="36"/>
    </row>
    <row r="252" spans="1:18" ht="29.8125" customHeight="1">
      <c r="A252" s="7" t="s">
        <v>146</v>
      </c>
      <c r="B252" s="44"/>
      <c r="C252" s="44"/>
      <c r="D252" s="44" t="s">
        <v>234</v>
      </c>
      <c r="E252" s="44"/>
      <c r="F252" s="44"/>
      <c r="G252" s="44"/>
      <c r="H252" s="44"/>
      <c r="I252" s="44"/>
      <c r="J252" s="44"/>
      <c r="K252" s="44"/>
    </row>
    <row r="253" spans="1:18">
      <c r="A253" s="7" t="s">
        <v>148</v>
      </c>
      <c r="B253" s="30"/>
      <c r="C253" s="43"/>
      <c r="D253" s="43"/>
      <c r="E253" s="43"/>
      <c r="F253" s="43"/>
      <c r="G253" s="45" t="s">
        <v>13</v>
      </c>
      <c r="H253" s="66">
        <v>1</v>
      </c>
      <c r="I253" s="66"/>
      <c r="J253" s="47"/>
      <c r="K253" s="48">
        <f>IF(AND(H253= "",I253= ""), 0, ROUND(ROUND(J253, 2) * ROUND(IF(I253="",H253,I253),  0), 2))</f>
        <v/>
      </c>
      <c r="L253" s="7"/>
      <c r="N253" s="49">
        <v>0.2</v>
      </c>
      <c r="Q253" s="50"/>
      <c r="R253" s="7">
        <v>29</v>
      </c>
    </row>
    <row r="254" spans="1:18" hidden="1">
      <c r="A254" s="7" t="s">
        <v>155</v>
      </c>
    </row>
    <row r="255" spans="1:18">
      <c r="A255" s="7">
        <v>6</v>
      </c>
      <c r="B255" s="30" t="s">
        <v>235</v>
      </c>
      <c r="C255" s="30"/>
      <c r="D255" s="40" t="s">
        <v>157</v>
      </c>
      <c r="E255" s="40"/>
      <c r="F255" s="40"/>
      <c r="G255" s="40"/>
      <c r="H255" s="40"/>
      <c r="I255" s="40"/>
      <c r="J255" s="40"/>
      <c r="K255" s="41"/>
      <c r="L255" s="7"/>
    </row>
    <row r="256" spans="1:18">
      <c r="A256" s="7">
        <v>9</v>
      </c>
      <c r="B256" s="33" t="s">
        <v>236</v>
      </c>
      <c r="C256" s="33"/>
      <c r="D256" s="42" t="s">
        <v>216</v>
      </c>
      <c r="K256" s="43"/>
    </row>
    <row r="257" spans="1:18" ht="96.75" customHeight="1">
      <c r="A257" s="7" t="s">
        <v>141</v>
      </c>
      <c r="B257" s="36"/>
      <c r="C257" s="36"/>
      <c r="D257" s="36" t="s">
        <v>217</v>
      </c>
      <c r="E257" s="36"/>
      <c r="F257" s="36"/>
      <c r="G257" s="36"/>
      <c r="H257" s="36"/>
      <c r="I257" s="36"/>
      <c r="J257" s="36"/>
      <c r="K257" s="36"/>
    </row>
    <row r="258" spans="1:18">
      <c r="A258" s="7" t="s">
        <v>144</v>
      </c>
      <c r="B258" s="36"/>
      <c r="C258" s="36"/>
      <c r="D258" s="36" t="s">
        <v>178</v>
      </c>
      <c r="E258" s="36"/>
      <c r="F258" s="36"/>
      <c r="G258" s="36"/>
      <c r="H258" s="36"/>
      <c r="I258" s="36"/>
      <c r="J258" s="36"/>
      <c r="K258" s="36"/>
    </row>
    <row r="259" spans="1:18" ht="57.2625" customHeight="1">
      <c r="A259" s="7" t="s">
        <v>146</v>
      </c>
      <c r="B259" s="44"/>
      <c r="C259" s="44"/>
      <c r="D259" s="44" t="s">
        <v>237</v>
      </c>
      <c r="E259" s="44"/>
      <c r="F259" s="44"/>
      <c r="G259" s="44"/>
      <c r="H259" s="44"/>
      <c r="I259" s="44"/>
      <c r="J259" s="44"/>
      <c r="K259" s="44"/>
    </row>
    <row r="260" spans="1:18">
      <c r="A260" s="7" t="s">
        <v>148</v>
      </c>
      <c r="B260" s="30"/>
      <c r="C260" s="43"/>
      <c r="D260" s="43"/>
      <c r="E260" s="43"/>
      <c r="F260" s="43"/>
      <c r="G260" s="45" t="s">
        <v>13</v>
      </c>
      <c r="H260" s="66">
        <v>2</v>
      </c>
      <c r="I260" s="66"/>
      <c r="J260" s="47"/>
      <c r="K260" s="48">
        <f>IF(AND(H260= "",I260= ""), 0, ROUND(ROUND(J260, 2) * ROUND(IF(I260="",H260,I260),  0), 2))</f>
        <v/>
      </c>
      <c r="L260" s="7"/>
      <c r="N260" s="49">
        <v>0.2</v>
      </c>
      <c r="Q260" s="50"/>
      <c r="R260" s="7">
        <v>29</v>
      </c>
    </row>
    <row r="261" spans="1:18">
      <c r="A261" s="7">
        <v>9</v>
      </c>
      <c r="B261" s="33" t="s">
        <v>238</v>
      </c>
      <c r="C261" s="33"/>
      <c r="D261" s="42" t="s">
        <v>224</v>
      </c>
      <c r="K261" s="43"/>
    </row>
    <row r="262" spans="1:18" ht="96.75" customHeight="1">
      <c r="A262" s="7" t="s">
        <v>141</v>
      </c>
      <c r="B262" s="36"/>
      <c r="C262" s="36"/>
      <c r="D262" s="36" t="s">
        <v>225</v>
      </c>
      <c r="E262" s="36"/>
      <c r="F262" s="36"/>
      <c r="G262" s="36"/>
      <c r="H262" s="36"/>
      <c r="I262" s="36"/>
      <c r="J262" s="36"/>
      <c r="K262" s="36"/>
    </row>
    <row r="263" spans="1:18">
      <c r="A263" s="7" t="s">
        <v>144</v>
      </c>
      <c r="B263" s="36"/>
      <c r="C263" s="36"/>
      <c r="D263" s="36" t="s">
        <v>178</v>
      </c>
      <c r="E263" s="36"/>
      <c r="F263" s="36"/>
      <c r="G263" s="36"/>
      <c r="H263" s="36"/>
      <c r="I263" s="36"/>
      <c r="J263" s="36"/>
      <c r="K263" s="36"/>
    </row>
    <row r="264" spans="1:18" ht="57.2625" customHeight="1">
      <c r="A264" s="7" t="s">
        <v>146</v>
      </c>
      <c r="B264" s="44"/>
      <c r="C264" s="44"/>
      <c r="D264" s="44" t="s">
        <v>237</v>
      </c>
      <c r="E264" s="44"/>
      <c r="F264" s="44"/>
      <c r="G264" s="44"/>
      <c r="H264" s="44"/>
      <c r="I264" s="44"/>
      <c r="J264" s="44"/>
      <c r="K264" s="44"/>
    </row>
    <row r="265" spans="1:18">
      <c r="A265" s="7" t="s">
        <v>148</v>
      </c>
      <c r="B265" s="30"/>
      <c r="C265" s="43"/>
      <c r="D265" s="43"/>
      <c r="E265" s="43"/>
      <c r="F265" s="43"/>
      <c r="G265" s="45" t="s">
        <v>13</v>
      </c>
      <c r="H265" s="66">
        <v>2</v>
      </c>
      <c r="I265" s="66"/>
      <c r="J265" s="47"/>
      <c r="K265" s="48">
        <f>IF(AND(H265= "",I265= ""), 0, ROUND(ROUND(J265, 2) * ROUND(IF(I265="",H265,I265),  0), 2))</f>
        <v/>
      </c>
      <c r="L265" s="7"/>
      <c r="N265" s="49">
        <v>0.2</v>
      </c>
      <c r="Q265" s="50"/>
      <c r="R265" s="7">
        <v>29</v>
      </c>
    </row>
    <row r="266" spans="1:18">
      <c r="A266" s="7">
        <v>9</v>
      </c>
      <c r="B266" s="33" t="s">
        <v>239</v>
      </c>
      <c r="C266" s="33"/>
      <c r="D266" s="42" t="s">
        <v>228</v>
      </c>
      <c r="K266" s="43"/>
    </row>
    <row r="267" spans="1:18" ht="56.25" customHeight="1">
      <c r="A267" s="7" t="s">
        <v>141</v>
      </c>
      <c r="B267" s="36"/>
      <c r="C267" s="36"/>
      <c r="D267" s="36" t="s">
        <v>229</v>
      </c>
      <c r="E267" s="36"/>
      <c r="F267" s="36"/>
      <c r="G267" s="36"/>
      <c r="H267" s="36"/>
      <c r="I267" s="36"/>
      <c r="J267" s="36"/>
      <c r="K267" s="36"/>
    </row>
    <row r="268" spans="1:18">
      <c r="A268" s="7" t="s">
        <v>144</v>
      </c>
      <c r="B268" s="36"/>
      <c r="C268" s="36"/>
      <c r="D268" s="36" t="s">
        <v>178</v>
      </c>
      <c r="E268" s="36"/>
      <c r="F268" s="36"/>
      <c r="G268" s="36"/>
      <c r="H268" s="36"/>
      <c r="I268" s="36"/>
      <c r="J268" s="36"/>
      <c r="K268" s="36"/>
    </row>
    <row r="269" spans="1:18" ht="57.2625" customHeight="1">
      <c r="A269" s="7" t="s">
        <v>146</v>
      </c>
      <c r="B269" s="44"/>
      <c r="C269" s="44"/>
      <c r="D269" s="44" t="s">
        <v>237</v>
      </c>
      <c r="E269" s="44"/>
      <c r="F269" s="44"/>
      <c r="G269" s="44"/>
      <c r="H269" s="44"/>
      <c r="I269" s="44"/>
      <c r="J269" s="44"/>
      <c r="K269" s="44"/>
    </row>
    <row r="270" spans="1:18">
      <c r="A270" s="7" t="s">
        <v>148</v>
      </c>
      <c r="B270" s="30"/>
      <c r="C270" s="43"/>
      <c r="D270" s="43"/>
      <c r="E270" s="43"/>
      <c r="F270" s="43"/>
      <c r="G270" s="45" t="s">
        <v>13</v>
      </c>
      <c r="H270" s="66">
        <v>2</v>
      </c>
      <c r="I270" s="66"/>
      <c r="J270" s="47"/>
      <c r="K270" s="48">
        <f>IF(AND(H270= "",I270= ""), 0, ROUND(ROUND(J270, 2) * ROUND(IF(I270="",H270,I270),  0), 2))</f>
        <v/>
      </c>
      <c r="L270" s="7"/>
      <c r="N270" s="49">
        <v>0.2</v>
      </c>
      <c r="Q270" s="50"/>
      <c r="R270" s="7">
        <v>29</v>
      </c>
    </row>
    <row r="271" spans="1:18" hidden="1">
      <c r="A271" s="7" t="s">
        <v>155</v>
      </c>
    </row>
    <row r="272" spans="1:18" hidden="1">
      <c r="A272" s="7" t="s">
        <v>201</v>
      </c>
    </row>
    <row r="273" spans="1:18">
      <c r="A273" s="7" t="s">
        <v>132</v>
      </c>
      <c r="B273" s="43"/>
      <c r="C273" s="43"/>
      <c r="K273" s="43"/>
    </row>
    <row r="274" spans="1:18">
      <c r="B274" s="43"/>
      <c r="C274" s="43"/>
      <c r="D274" s="51" t="s">
        <v>170</v>
      </c>
      <c r="E274" s="52"/>
      <c r="F274" s="52"/>
      <c r="G274" s="53"/>
      <c r="H274" s="53"/>
      <c r="I274" s="53"/>
      <c r="J274" s="53"/>
      <c r="K274" s="54"/>
    </row>
    <row r="275" spans="1:18">
      <c r="B275" s="43"/>
      <c r="C275" s="43"/>
      <c r="D275" s="55"/>
      <c r="E275" s="7"/>
      <c r="F275" s="7"/>
      <c r="G275" s="7"/>
      <c r="H275" s="7"/>
      <c r="I275" s="7"/>
      <c r="J275" s="7"/>
      <c r="K275" s="8"/>
    </row>
    <row r="276" spans="1:18">
      <c r="B276" s="43"/>
      <c r="C276" s="43"/>
      <c r="D276" s="56" t="s">
        <v>166</v>
      </c>
      <c r="E276" s="57"/>
      <c r="F276" s="57"/>
      <c r="G276" s="58">
        <f>SUMIF(L170:L273, IF(L169="","",L169), K170:K273)</f>
        <v/>
      </c>
      <c r="H276" s="58"/>
      <c r="I276" s="58"/>
      <c r="J276" s="58"/>
      <c r="K276" s="59"/>
    </row>
    <row r="277" spans="1:18">
      <c r="B277" s="43"/>
      <c r="C277" s="43"/>
      <c r="D277" s="56" t="s">
        <v>167</v>
      </c>
      <c r="E277" s="57"/>
      <c r="F277" s="57"/>
      <c r="G277" s="58">
        <f>ROUND(SUMIF(L170:L273, IF(L169="","",L169), K170:K273) * 0.2, 2)</f>
        <v/>
      </c>
      <c r="H277" s="58"/>
      <c r="I277" s="58"/>
      <c r="J277" s="58"/>
      <c r="K277" s="59"/>
    </row>
    <row r="278" spans="1:18">
      <c r="B278" s="43"/>
      <c r="C278" s="43"/>
      <c r="D278" s="60" t="s">
        <v>168</v>
      </c>
      <c r="E278" s="61"/>
      <c r="F278" s="61"/>
      <c r="G278" s="62">
        <f>SUM(G276:G277)</f>
        <v/>
      </c>
      <c r="H278" s="62"/>
      <c r="I278" s="62"/>
      <c r="J278" s="62"/>
      <c r="K278" s="63"/>
    </row>
    <row r="279" spans="1:18">
      <c r="A279" s="7">
        <v>3</v>
      </c>
      <c r="B279" s="30" t="s">
        <v>240</v>
      </c>
      <c r="C279" s="30"/>
      <c r="D279" s="31" t="s">
        <v>241</v>
      </c>
      <c r="E279" s="31"/>
      <c r="F279" s="31"/>
      <c r="G279" s="31"/>
      <c r="H279" s="31"/>
      <c r="I279" s="31"/>
      <c r="J279" s="31"/>
      <c r="K279" s="32"/>
      <c r="L279" s="7"/>
    </row>
    <row r="280" spans="1:18">
      <c r="A280" s="7">
        <v>4</v>
      </c>
      <c r="B280" s="30" t="s">
        <v>242</v>
      </c>
      <c r="C280" s="30"/>
      <c r="D280" s="64" t="s">
        <v>243</v>
      </c>
      <c r="E280" s="64"/>
      <c r="F280" s="64"/>
      <c r="G280" s="64"/>
      <c r="H280" s="64"/>
      <c r="I280" s="64"/>
      <c r="J280" s="64"/>
      <c r="K280" s="65"/>
      <c r="L280" s="7"/>
    </row>
    <row r="281" spans="1:18">
      <c r="A281" s="7">
        <v>6</v>
      </c>
      <c r="B281" s="30" t="s">
        <v>244</v>
      </c>
      <c r="C281" s="30"/>
      <c r="D281" s="40" t="s">
        <v>138</v>
      </c>
      <c r="E281" s="40"/>
      <c r="F281" s="40"/>
      <c r="G281" s="40"/>
      <c r="H281" s="40"/>
      <c r="I281" s="40"/>
      <c r="J281" s="40"/>
      <c r="K281" s="41"/>
      <c r="L281" s="7"/>
    </row>
    <row r="282" spans="1:18">
      <c r="A282" s="7">
        <v>9</v>
      </c>
      <c r="B282" s="33" t="s">
        <v>245</v>
      </c>
      <c r="C282" s="33"/>
      <c r="D282" s="42" t="s">
        <v>246</v>
      </c>
      <c r="K282" s="43"/>
    </row>
    <row r="283" spans="1:18" ht="56.25" customHeight="1">
      <c r="A283" s="7" t="s">
        <v>141</v>
      </c>
      <c r="B283" s="36"/>
      <c r="C283" s="36"/>
      <c r="D283" s="36" t="s">
        <v>247</v>
      </c>
      <c r="E283" s="36"/>
      <c r="F283" s="36"/>
      <c r="G283" s="36"/>
      <c r="H283" s="36"/>
      <c r="I283" s="36"/>
      <c r="J283" s="36"/>
      <c r="K283" s="36"/>
    </row>
    <row r="284" spans="1:18" hidden="1">
      <c r="A284" s="7" t="s">
        <v>143</v>
      </c>
    </row>
    <row r="285" spans="1:18">
      <c r="A285" s="7" t="s">
        <v>144</v>
      </c>
      <c r="B285" s="36"/>
      <c r="C285" s="36"/>
      <c r="D285" s="36" t="s">
        <v>152</v>
      </c>
      <c r="E285" s="36"/>
      <c r="F285" s="36"/>
      <c r="G285" s="36"/>
      <c r="H285" s="36"/>
      <c r="I285" s="36"/>
      <c r="J285" s="36"/>
      <c r="K285" s="36"/>
    </row>
    <row r="286" spans="1:18" ht="43.5375" customHeight="1">
      <c r="A286" s="7" t="s">
        <v>146</v>
      </c>
      <c r="B286" s="44"/>
      <c r="C286" s="44"/>
      <c r="D286" s="44" t="s">
        <v>248</v>
      </c>
      <c r="E286" s="44"/>
      <c r="F286" s="44"/>
      <c r="G286" s="44"/>
      <c r="H286" s="44"/>
      <c r="I286" s="44"/>
      <c r="J286" s="44"/>
      <c r="K286" s="44"/>
    </row>
    <row r="287" spans="1:18">
      <c r="A287" s="7" t="s">
        <v>148</v>
      </c>
      <c r="B287" s="30"/>
      <c r="C287" s="43"/>
      <c r="D287" s="43"/>
      <c r="E287" s="43"/>
      <c r="F287" s="43"/>
      <c r="G287" s="45" t="s">
        <v>12</v>
      </c>
      <c r="H287" s="46">
        <v>32.13</v>
      </c>
      <c r="I287" s="46"/>
      <c r="J287" s="47"/>
      <c r="K287" s="48">
        <f>IF(AND(H287= "",I287= ""), 0, ROUND(ROUND(J287, 2) * ROUND(IF(I287="",H287,I287),  2), 2))</f>
        <v/>
      </c>
      <c r="L287" s="7"/>
      <c r="N287" s="49">
        <v>0.2</v>
      </c>
      <c r="Q287" s="50"/>
      <c r="R287" s="7">
        <v>29</v>
      </c>
    </row>
    <row r="288" spans="1:18">
      <c r="A288" s="7">
        <v>9</v>
      </c>
      <c r="B288" s="33" t="s">
        <v>249</v>
      </c>
      <c r="C288" s="33"/>
      <c r="D288" s="42" t="s">
        <v>246</v>
      </c>
      <c r="K288" s="43"/>
    </row>
    <row r="289" spans="1:18" ht="56.25" customHeight="1">
      <c r="A289" s="7" t="s">
        <v>141</v>
      </c>
      <c r="B289" s="36"/>
      <c r="C289" s="36"/>
      <c r="D289" s="36" t="s">
        <v>247</v>
      </c>
      <c r="E289" s="36"/>
      <c r="F289" s="36"/>
      <c r="G289" s="36"/>
      <c r="H289" s="36"/>
      <c r="I289" s="36"/>
      <c r="J289" s="36"/>
      <c r="K289" s="36"/>
    </row>
    <row r="290" spans="1:18" hidden="1">
      <c r="A290" s="7" t="s">
        <v>143</v>
      </c>
    </row>
    <row r="291" spans="1:18">
      <c r="A291" s="7" t="s">
        <v>144</v>
      </c>
      <c r="B291" s="36"/>
      <c r="C291" s="36"/>
      <c r="D291" s="36" t="s">
        <v>152</v>
      </c>
      <c r="E291" s="36"/>
      <c r="F291" s="36"/>
      <c r="G291" s="36"/>
      <c r="H291" s="36"/>
      <c r="I291" s="36"/>
      <c r="J291" s="36"/>
      <c r="K291" s="36"/>
    </row>
    <row r="292" spans="1:18" ht="43.5375" customHeight="1">
      <c r="A292" s="7" t="s">
        <v>146</v>
      </c>
      <c r="B292" s="44"/>
      <c r="C292" s="44"/>
      <c r="D292" s="44" t="s">
        <v>250</v>
      </c>
      <c r="E292" s="44"/>
      <c r="F292" s="44"/>
      <c r="G292" s="44"/>
      <c r="H292" s="44"/>
      <c r="I292" s="44"/>
      <c r="J292" s="44"/>
      <c r="K292" s="44"/>
    </row>
    <row r="293" spans="1:18">
      <c r="A293" s="7" t="s">
        <v>148</v>
      </c>
      <c r="B293" s="30"/>
      <c r="C293" s="43"/>
      <c r="D293" s="43"/>
      <c r="E293" s="43"/>
      <c r="F293" s="43"/>
      <c r="G293" s="45" t="s">
        <v>12</v>
      </c>
      <c r="H293" s="46">
        <v>12.5</v>
      </c>
      <c r="I293" s="46"/>
      <c r="J293" s="47"/>
      <c r="K293" s="48">
        <f>IF(AND(H293= "",I293= ""), 0, ROUND(ROUND(J293, 2) * ROUND(IF(I293="",H293,I293),  2), 2))</f>
        <v/>
      </c>
      <c r="L293" s="7"/>
      <c r="N293" s="49">
        <v>0.2</v>
      </c>
      <c r="Q293" s="50"/>
      <c r="R293" s="7">
        <v>29</v>
      </c>
    </row>
    <row r="294" spans="1:18" hidden="1">
      <c r="A294" s="7" t="s">
        <v>155</v>
      </c>
    </row>
    <row r="295" spans="1:18">
      <c r="A295" s="7">
        <v>6</v>
      </c>
      <c r="B295" s="30" t="s">
        <v>251</v>
      </c>
      <c r="C295" s="30"/>
      <c r="D295" s="40" t="s">
        <v>157</v>
      </c>
      <c r="E295" s="40"/>
      <c r="F295" s="40"/>
      <c r="G295" s="40"/>
      <c r="H295" s="40"/>
      <c r="I295" s="40"/>
      <c r="J295" s="40"/>
      <c r="K295" s="41"/>
      <c r="L295" s="7"/>
    </row>
    <row r="296" spans="1:18">
      <c r="A296" s="7">
        <v>9</v>
      </c>
      <c r="B296" s="33" t="s">
        <v>252</v>
      </c>
      <c r="C296" s="33"/>
      <c r="D296" s="42" t="s">
        <v>246</v>
      </c>
      <c r="K296" s="43"/>
    </row>
    <row r="297" spans="1:18" ht="56.25" customHeight="1">
      <c r="A297" s="7" t="s">
        <v>141</v>
      </c>
      <c r="B297" s="36"/>
      <c r="C297" s="36"/>
      <c r="D297" s="36" t="s">
        <v>247</v>
      </c>
      <c r="E297" s="36"/>
      <c r="F297" s="36"/>
      <c r="G297" s="36"/>
      <c r="H297" s="36"/>
      <c r="I297" s="36"/>
      <c r="J297" s="36"/>
      <c r="K297" s="36"/>
    </row>
    <row r="298" spans="1:18" hidden="1">
      <c r="A298" s="7" t="s">
        <v>143</v>
      </c>
    </row>
    <row r="299" spans="1:18">
      <c r="A299" s="7" t="s">
        <v>144</v>
      </c>
      <c r="B299" s="36"/>
      <c r="C299" s="36"/>
      <c r="D299" s="36" t="s">
        <v>152</v>
      </c>
      <c r="E299" s="36"/>
      <c r="F299" s="36"/>
      <c r="G299" s="36"/>
      <c r="H299" s="36"/>
      <c r="I299" s="36"/>
      <c r="J299" s="36"/>
      <c r="K299" s="36"/>
    </row>
    <row r="300" spans="1:18" ht="43.5375" customHeight="1">
      <c r="A300" s="7" t="s">
        <v>146</v>
      </c>
      <c r="B300" s="44"/>
      <c r="C300" s="44"/>
      <c r="D300" s="44" t="s">
        <v>248</v>
      </c>
      <c r="E300" s="44"/>
      <c r="F300" s="44"/>
      <c r="G300" s="44"/>
      <c r="H300" s="44"/>
      <c r="I300" s="44"/>
      <c r="J300" s="44"/>
      <c r="K300" s="44"/>
    </row>
    <row r="301" spans="1:18">
      <c r="A301" s="7" t="s">
        <v>148</v>
      </c>
      <c r="B301" s="30"/>
      <c r="C301" s="43"/>
      <c r="D301" s="43"/>
      <c r="E301" s="43"/>
      <c r="F301" s="43"/>
      <c r="G301" s="45" t="s">
        <v>12</v>
      </c>
      <c r="H301" s="46">
        <v>56.5</v>
      </c>
      <c r="I301" s="46"/>
      <c r="J301" s="47"/>
      <c r="K301" s="48">
        <f>IF(AND(H301= "",I301= ""), 0, ROUND(ROUND(J301, 2) * ROUND(IF(I301="",H301,I301),  2), 2))</f>
        <v/>
      </c>
      <c r="L301" s="7"/>
      <c r="N301" s="49">
        <v>0.2</v>
      </c>
      <c r="Q301" s="50"/>
      <c r="R301" s="7">
        <v>29</v>
      </c>
    </row>
    <row r="302" spans="1:18" hidden="1">
      <c r="A302" s="7" t="s">
        <v>155</v>
      </c>
    </row>
    <row r="303" spans="1:18">
      <c r="A303" s="7">
        <v>6</v>
      </c>
      <c r="B303" s="30" t="s">
        <v>253</v>
      </c>
      <c r="C303" s="30"/>
      <c r="D303" s="40" t="s">
        <v>162</v>
      </c>
      <c r="E303" s="40"/>
      <c r="F303" s="40"/>
      <c r="G303" s="40"/>
      <c r="H303" s="40"/>
      <c r="I303" s="40"/>
      <c r="J303" s="40"/>
      <c r="K303" s="41"/>
      <c r="L303" s="7"/>
    </row>
    <row r="304" spans="1:18">
      <c r="A304" s="7">
        <v>9</v>
      </c>
      <c r="B304" s="33" t="s">
        <v>254</v>
      </c>
      <c r="C304" s="33"/>
      <c r="D304" s="42" t="s">
        <v>246</v>
      </c>
      <c r="K304" s="43"/>
    </row>
    <row r="305" spans="1:18" ht="56.25" customHeight="1">
      <c r="A305" s="7" t="s">
        <v>141</v>
      </c>
      <c r="B305" s="36"/>
      <c r="C305" s="36"/>
      <c r="D305" s="36" t="s">
        <v>247</v>
      </c>
      <c r="E305" s="36"/>
      <c r="F305" s="36"/>
      <c r="G305" s="36"/>
      <c r="H305" s="36"/>
      <c r="I305" s="36"/>
      <c r="J305" s="36"/>
      <c r="K305" s="36"/>
    </row>
    <row r="306" spans="1:18" hidden="1">
      <c r="A306" s="7" t="s">
        <v>143</v>
      </c>
    </row>
    <row r="307" spans="1:18">
      <c r="A307" s="7" t="s">
        <v>144</v>
      </c>
      <c r="B307" s="36"/>
      <c r="C307" s="36"/>
      <c r="D307" s="36" t="s">
        <v>152</v>
      </c>
      <c r="E307" s="36"/>
      <c r="F307" s="36"/>
      <c r="G307" s="36"/>
      <c r="H307" s="36"/>
      <c r="I307" s="36"/>
      <c r="J307" s="36"/>
      <c r="K307" s="36"/>
    </row>
    <row r="308" spans="1:18" ht="43.5375" customHeight="1">
      <c r="A308" s="7" t="s">
        <v>146</v>
      </c>
      <c r="B308" s="44"/>
      <c r="C308" s="44"/>
      <c r="D308" s="44" t="s">
        <v>248</v>
      </c>
      <c r="E308" s="44"/>
      <c r="F308" s="44"/>
      <c r="G308" s="44"/>
      <c r="H308" s="44"/>
      <c r="I308" s="44"/>
      <c r="J308" s="44"/>
      <c r="K308" s="44"/>
    </row>
    <row r="309" spans="1:18">
      <c r="A309" s="7" t="s">
        <v>148</v>
      </c>
      <c r="B309" s="30"/>
      <c r="C309" s="43"/>
      <c r="D309" s="43"/>
      <c r="E309" s="43"/>
      <c r="F309" s="43"/>
      <c r="G309" s="45" t="s">
        <v>12</v>
      </c>
      <c r="H309" s="46">
        <v>24</v>
      </c>
      <c r="I309" s="46"/>
      <c r="J309" s="47"/>
      <c r="K309" s="48">
        <f>IF(AND(H309= "",I309= ""), 0, ROUND(ROUND(J309, 2) * ROUND(IF(I309="",H309,I309),  2), 2))</f>
        <v/>
      </c>
      <c r="L309" s="7"/>
      <c r="N309" s="49">
        <v>0.2</v>
      </c>
      <c r="Q309" s="50"/>
      <c r="R309" s="7">
        <v>29</v>
      </c>
    </row>
    <row r="310" spans="1:18" hidden="1">
      <c r="A310" s="7" t="s">
        <v>155</v>
      </c>
    </row>
    <row r="311" spans="1:18" hidden="1">
      <c r="A311" s="7" t="s">
        <v>201</v>
      </c>
    </row>
    <row r="312" spans="1:18" ht="31.7737" customHeight="1">
      <c r="A312" s="7">
        <v>4</v>
      </c>
      <c r="B312" s="30" t="s">
        <v>255</v>
      </c>
      <c r="C312" s="30"/>
      <c r="D312" s="64" t="s">
        <v>256</v>
      </c>
      <c r="E312" s="64"/>
      <c r="F312" s="64"/>
      <c r="G312" s="64"/>
      <c r="H312" s="64"/>
      <c r="I312" s="64"/>
      <c r="J312" s="64"/>
      <c r="K312" s="65"/>
      <c r="L312" s="7"/>
    </row>
    <row r="313" spans="1:18" ht="230.25" customHeight="1">
      <c r="A313" s="7" t="s">
        <v>257</v>
      </c>
      <c r="B313" s="36"/>
      <c r="C313" s="36"/>
      <c r="D313" s="36" t="s">
        <v>258</v>
      </c>
      <c r="E313" s="36"/>
      <c r="F313" s="36"/>
      <c r="G313" s="36"/>
      <c r="H313" s="36"/>
      <c r="I313" s="36"/>
      <c r="J313" s="36"/>
      <c r="K313" s="36"/>
    </row>
    <row r="314" spans="1:18">
      <c r="A314" s="7">
        <v>6</v>
      </c>
      <c r="B314" s="30" t="s">
        <v>259</v>
      </c>
      <c r="C314" s="30"/>
      <c r="D314" s="40" t="s">
        <v>138</v>
      </c>
      <c r="E314" s="40"/>
      <c r="F314" s="40"/>
      <c r="G314" s="40"/>
      <c r="H314" s="40"/>
      <c r="I314" s="40"/>
      <c r="J314" s="40"/>
      <c r="K314" s="41"/>
      <c r="L314" s="7"/>
    </row>
    <row r="315" spans="1:18">
      <c r="A315" s="7">
        <v>9</v>
      </c>
      <c r="B315" s="33" t="s">
        <v>260</v>
      </c>
      <c r="C315" s="33"/>
      <c r="D315" s="42" t="s">
        <v>261</v>
      </c>
      <c r="K315" s="43"/>
    </row>
    <row r="316" spans="1:18" ht="42.75" customHeight="1">
      <c r="A316" s="7" t="s">
        <v>141</v>
      </c>
      <c r="B316" s="36"/>
      <c r="C316" s="36"/>
      <c r="D316" s="36" t="s">
        <v>262</v>
      </c>
      <c r="E316" s="36"/>
      <c r="F316" s="36"/>
      <c r="G316" s="36"/>
      <c r="H316" s="36"/>
      <c r="I316" s="36"/>
      <c r="J316" s="36"/>
      <c r="K316" s="36"/>
    </row>
    <row r="317" spans="1:18">
      <c r="A317" s="7" t="s">
        <v>144</v>
      </c>
      <c r="B317" s="36"/>
      <c r="C317" s="36"/>
      <c r="D317" s="36" t="s">
        <v>178</v>
      </c>
      <c r="E317" s="36"/>
      <c r="F317" s="36"/>
      <c r="G317" s="36"/>
      <c r="H317" s="36"/>
      <c r="I317" s="36"/>
      <c r="J317" s="36"/>
      <c r="K317" s="36"/>
    </row>
    <row r="318" spans="1:18" ht="43.5375" customHeight="1">
      <c r="A318" s="7" t="s">
        <v>146</v>
      </c>
      <c r="B318" s="44"/>
      <c r="C318" s="44"/>
      <c r="D318" s="44" t="s">
        <v>263</v>
      </c>
      <c r="E318" s="44"/>
      <c r="F318" s="44"/>
      <c r="G318" s="44"/>
      <c r="H318" s="44"/>
      <c r="I318" s="44"/>
      <c r="J318" s="44"/>
      <c r="K318" s="44"/>
    </row>
    <row r="319" spans="1:18">
      <c r="A319" s="7" t="s">
        <v>148</v>
      </c>
      <c r="B319" s="30"/>
      <c r="C319" s="43"/>
      <c r="D319" s="43"/>
      <c r="E319" s="43"/>
      <c r="F319" s="43"/>
      <c r="G319" s="45" t="s">
        <v>13</v>
      </c>
      <c r="H319" s="66">
        <v>2</v>
      </c>
      <c r="I319" s="66"/>
      <c r="J319" s="47"/>
      <c r="K319" s="48">
        <f>IF(AND(H319= "",I319= ""), 0, ROUND(ROUND(J319, 2) * ROUND(IF(I319="",H319,I319),  0), 2))</f>
        <v/>
      </c>
      <c r="L319" s="7"/>
      <c r="N319" s="49">
        <v>0.2</v>
      </c>
      <c r="Q319" s="50"/>
      <c r="R319" s="7">
        <v>29</v>
      </c>
    </row>
    <row r="320" spans="1:18">
      <c r="A320" s="7">
        <v>9</v>
      </c>
      <c r="B320" s="33" t="s">
        <v>264</v>
      </c>
      <c r="C320" s="33"/>
      <c r="D320" s="42" t="s">
        <v>265</v>
      </c>
      <c r="K320" s="43"/>
    </row>
    <row r="321" spans="1:18" ht="42.75" customHeight="1">
      <c r="A321" s="7" t="s">
        <v>141</v>
      </c>
      <c r="B321" s="36"/>
      <c r="C321" s="36"/>
      <c r="D321" s="36" t="s">
        <v>262</v>
      </c>
      <c r="E321" s="36"/>
      <c r="F321" s="36"/>
      <c r="G321" s="36"/>
      <c r="H321" s="36"/>
      <c r="I321" s="36"/>
      <c r="J321" s="36"/>
      <c r="K321" s="36"/>
    </row>
    <row r="322" spans="1:18">
      <c r="A322" s="7" t="s">
        <v>144</v>
      </c>
      <c r="B322" s="36"/>
      <c r="C322" s="36"/>
      <c r="D322" s="36" t="s">
        <v>178</v>
      </c>
      <c r="E322" s="36"/>
      <c r="F322" s="36"/>
      <c r="G322" s="36"/>
      <c r="H322" s="36"/>
      <c r="I322" s="36"/>
      <c r="J322" s="36"/>
      <c r="K322" s="36"/>
    </row>
    <row r="323" spans="1:18" ht="43.5375" customHeight="1">
      <c r="A323" s="7" t="s">
        <v>146</v>
      </c>
      <c r="B323" s="44"/>
      <c r="C323" s="44"/>
      <c r="D323" s="44" t="s">
        <v>266</v>
      </c>
      <c r="E323" s="44"/>
      <c r="F323" s="44"/>
      <c r="G323" s="44"/>
      <c r="H323" s="44"/>
      <c r="I323" s="44"/>
      <c r="J323" s="44"/>
      <c r="K323" s="44"/>
    </row>
    <row r="324" spans="1:18">
      <c r="A324" s="7" t="s">
        <v>148</v>
      </c>
      <c r="B324" s="30"/>
      <c r="C324" s="43"/>
      <c r="D324" s="43"/>
      <c r="E324" s="43"/>
      <c r="F324" s="43"/>
      <c r="G324" s="45" t="s">
        <v>13</v>
      </c>
      <c r="H324" s="66">
        <v>3</v>
      </c>
      <c r="I324" s="66"/>
      <c r="J324" s="47"/>
      <c r="K324" s="48">
        <f>IF(AND(H324= "",I324= ""), 0, ROUND(ROUND(J324, 2) * ROUND(IF(I324="",H324,I324),  0), 2))</f>
        <v/>
      </c>
      <c r="L324" s="7"/>
      <c r="N324" s="49">
        <v>0.2</v>
      </c>
      <c r="Q324" s="50"/>
      <c r="R324" s="7">
        <v>29</v>
      </c>
    </row>
    <row r="325" spans="1:18">
      <c r="A325" s="7">
        <v>9</v>
      </c>
      <c r="B325" s="33" t="s">
        <v>267</v>
      </c>
      <c r="C325" s="33"/>
      <c r="D325" s="42" t="s">
        <v>268</v>
      </c>
      <c r="K325" s="43"/>
    </row>
    <row r="326" spans="1:18" ht="42.75" customHeight="1">
      <c r="A326" s="7" t="s">
        <v>141</v>
      </c>
      <c r="B326" s="36"/>
      <c r="C326" s="36"/>
      <c r="D326" s="36" t="s">
        <v>262</v>
      </c>
      <c r="E326" s="36"/>
      <c r="F326" s="36"/>
      <c r="G326" s="36"/>
      <c r="H326" s="36"/>
      <c r="I326" s="36"/>
      <c r="J326" s="36"/>
      <c r="K326" s="36"/>
    </row>
    <row r="327" spans="1:18">
      <c r="A327" s="7" t="s">
        <v>144</v>
      </c>
      <c r="B327" s="36"/>
      <c r="C327" s="36"/>
      <c r="D327" s="36" t="s">
        <v>178</v>
      </c>
      <c r="E327" s="36"/>
      <c r="F327" s="36"/>
      <c r="G327" s="36"/>
      <c r="H327" s="36"/>
      <c r="I327" s="36"/>
      <c r="J327" s="36"/>
      <c r="K327" s="36"/>
    </row>
    <row r="328" spans="1:18" ht="43.5375" customHeight="1">
      <c r="A328" s="7" t="s">
        <v>146</v>
      </c>
      <c r="B328" s="44"/>
      <c r="C328" s="44"/>
      <c r="D328" s="44" t="s">
        <v>269</v>
      </c>
      <c r="E328" s="44"/>
      <c r="F328" s="44"/>
      <c r="G328" s="44"/>
      <c r="H328" s="44"/>
      <c r="I328" s="44"/>
      <c r="J328" s="44"/>
      <c r="K328" s="44"/>
    </row>
    <row r="329" spans="1:18">
      <c r="A329" s="7" t="s">
        <v>148</v>
      </c>
      <c r="B329" s="30"/>
      <c r="C329" s="43"/>
      <c r="D329" s="43"/>
      <c r="E329" s="43"/>
      <c r="F329" s="43"/>
      <c r="G329" s="45" t="s">
        <v>13</v>
      </c>
      <c r="H329" s="66">
        <v>8</v>
      </c>
      <c r="I329" s="66"/>
      <c r="J329" s="47"/>
      <c r="K329" s="48">
        <f>IF(AND(H329= "",I329= ""), 0, ROUND(ROUND(J329, 2) * ROUND(IF(I329="",H329,I329),  0), 2))</f>
        <v/>
      </c>
      <c r="L329" s="7"/>
      <c r="N329" s="49">
        <v>0.2</v>
      </c>
      <c r="Q329" s="50"/>
      <c r="R329" s="7">
        <v>29</v>
      </c>
    </row>
    <row r="330" spans="1:18">
      <c r="A330" s="7">
        <v>9</v>
      </c>
      <c r="B330" s="33" t="s">
        <v>270</v>
      </c>
      <c r="C330" s="33"/>
      <c r="D330" s="42" t="s">
        <v>271</v>
      </c>
      <c r="K330" s="43"/>
    </row>
    <row r="331" spans="1:18" ht="42.75" customHeight="1">
      <c r="A331" s="7" t="s">
        <v>141</v>
      </c>
      <c r="B331" s="36"/>
      <c r="C331" s="36"/>
      <c r="D331" s="36" t="s">
        <v>262</v>
      </c>
      <c r="E331" s="36"/>
      <c r="F331" s="36"/>
      <c r="G331" s="36"/>
      <c r="H331" s="36"/>
      <c r="I331" s="36"/>
      <c r="J331" s="36"/>
      <c r="K331" s="36"/>
    </row>
    <row r="332" spans="1:18">
      <c r="A332" s="7" t="s">
        <v>144</v>
      </c>
      <c r="B332" s="36"/>
      <c r="C332" s="36"/>
      <c r="D332" s="36" t="s">
        <v>178</v>
      </c>
      <c r="E332" s="36"/>
      <c r="F332" s="36"/>
      <c r="G332" s="36"/>
      <c r="H332" s="36"/>
      <c r="I332" s="36"/>
      <c r="J332" s="36"/>
      <c r="K332" s="36"/>
    </row>
    <row r="333" spans="1:18" ht="43.5375" customHeight="1">
      <c r="A333" s="7" t="s">
        <v>146</v>
      </c>
      <c r="B333" s="44"/>
      <c r="C333" s="44"/>
      <c r="D333" s="44" t="s">
        <v>272</v>
      </c>
      <c r="E333" s="44"/>
      <c r="F333" s="44"/>
      <c r="G333" s="44"/>
      <c r="H333" s="44"/>
      <c r="I333" s="44"/>
      <c r="J333" s="44"/>
      <c r="K333" s="44"/>
    </row>
    <row r="334" spans="1:18">
      <c r="A334" s="7" t="s">
        <v>148</v>
      </c>
      <c r="B334" s="30"/>
      <c r="C334" s="43"/>
      <c r="D334" s="43"/>
      <c r="E334" s="43"/>
      <c r="F334" s="43"/>
      <c r="G334" s="45" t="s">
        <v>13</v>
      </c>
      <c r="H334" s="66">
        <v>6</v>
      </c>
      <c r="I334" s="66"/>
      <c r="J334" s="47"/>
      <c r="K334" s="48">
        <f>IF(AND(H334= "",I334= ""), 0, ROUND(ROUND(J334, 2) * ROUND(IF(I334="",H334,I334),  0), 2))</f>
        <v/>
      </c>
      <c r="L334" s="7"/>
      <c r="N334" s="49">
        <v>0.2</v>
      </c>
      <c r="Q334" s="50"/>
      <c r="R334" s="7">
        <v>29</v>
      </c>
    </row>
    <row r="335" spans="1:18">
      <c r="A335" s="7">
        <v>9</v>
      </c>
      <c r="B335" s="33" t="s">
        <v>273</v>
      </c>
      <c r="C335" s="33"/>
      <c r="D335" s="42" t="s">
        <v>274</v>
      </c>
      <c r="K335" s="43"/>
    </row>
    <row r="336" spans="1:18" ht="42.75" customHeight="1">
      <c r="A336" s="7" t="s">
        <v>141</v>
      </c>
      <c r="B336" s="36"/>
      <c r="C336" s="36"/>
      <c r="D336" s="36" t="s">
        <v>262</v>
      </c>
      <c r="E336" s="36"/>
      <c r="F336" s="36"/>
      <c r="G336" s="36"/>
      <c r="H336" s="36"/>
      <c r="I336" s="36"/>
      <c r="J336" s="36"/>
      <c r="K336" s="36"/>
    </row>
    <row r="337" spans="1:18">
      <c r="A337" s="7" t="s">
        <v>144</v>
      </c>
      <c r="B337" s="36"/>
      <c r="C337" s="36"/>
      <c r="D337" s="36" t="s">
        <v>178</v>
      </c>
      <c r="E337" s="36"/>
      <c r="F337" s="36"/>
      <c r="G337" s="36"/>
      <c r="H337" s="36"/>
      <c r="I337" s="36"/>
      <c r="J337" s="36"/>
      <c r="K337" s="36"/>
    </row>
    <row r="338" spans="1:18" ht="43.5375" customHeight="1">
      <c r="A338" s="7" t="s">
        <v>146</v>
      </c>
      <c r="B338" s="44"/>
      <c r="C338" s="44"/>
      <c r="D338" s="44" t="s">
        <v>275</v>
      </c>
      <c r="E338" s="44"/>
      <c r="F338" s="44"/>
      <c r="G338" s="44"/>
      <c r="H338" s="44"/>
      <c r="I338" s="44"/>
      <c r="J338" s="44"/>
      <c r="K338" s="44"/>
    </row>
    <row r="339" spans="1:18">
      <c r="A339" s="7" t="s">
        <v>148</v>
      </c>
      <c r="B339" s="30"/>
      <c r="C339" s="43"/>
      <c r="D339" s="43"/>
      <c r="E339" s="43"/>
      <c r="F339" s="43"/>
      <c r="G339" s="45" t="s">
        <v>13</v>
      </c>
      <c r="H339" s="66">
        <v>6</v>
      </c>
      <c r="I339" s="66"/>
      <c r="J339" s="47"/>
      <c r="K339" s="48">
        <f>IF(AND(H339= "",I339= ""), 0, ROUND(ROUND(J339, 2) * ROUND(IF(I339="",H339,I339),  0), 2))</f>
        <v/>
      </c>
      <c r="L339" s="7"/>
      <c r="N339" s="49">
        <v>0.2</v>
      </c>
      <c r="Q339" s="50"/>
      <c r="R339" s="7">
        <v>29</v>
      </c>
    </row>
    <row r="340" spans="1:18" hidden="1">
      <c r="A340" s="7" t="s">
        <v>155</v>
      </c>
    </row>
    <row r="341" spans="1:18">
      <c r="A341" s="7">
        <v>6</v>
      </c>
      <c r="B341" s="30" t="s">
        <v>276</v>
      </c>
      <c r="C341" s="30"/>
      <c r="D341" s="40" t="s">
        <v>157</v>
      </c>
      <c r="E341" s="40"/>
      <c r="F341" s="40"/>
      <c r="G341" s="40"/>
      <c r="H341" s="40"/>
      <c r="I341" s="40"/>
      <c r="J341" s="40"/>
      <c r="K341" s="41"/>
      <c r="L341" s="7"/>
    </row>
    <row r="342" spans="1:18">
      <c r="A342" s="7">
        <v>9</v>
      </c>
      <c r="B342" s="33" t="s">
        <v>277</v>
      </c>
      <c r="C342" s="33"/>
      <c r="D342" s="42" t="s">
        <v>278</v>
      </c>
      <c r="K342" s="43"/>
    </row>
    <row r="343" spans="1:18" ht="42.75" customHeight="1">
      <c r="A343" s="7" t="s">
        <v>141</v>
      </c>
      <c r="B343" s="36"/>
      <c r="C343" s="36"/>
      <c r="D343" s="36" t="s">
        <v>262</v>
      </c>
      <c r="E343" s="36"/>
      <c r="F343" s="36"/>
      <c r="G343" s="36"/>
      <c r="H343" s="36"/>
      <c r="I343" s="36"/>
      <c r="J343" s="36"/>
      <c r="K343" s="36"/>
    </row>
    <row r="344" spans="1:18">
      <c r="A344" s="7" t="s">
        <v>144</v>
      </c>
      <c r="B344" s="36"/>
      <c r="C344" s="36"/>
      <c r="D344" s="36" t="s">
        <v>178</v>
      </c>
      <c r="E344" s="36"/>
      <c r="F344" s="36"/>
      <c r="G344" s="36"/>
      <c r="H344" s="36"/>
      <c r="I344" s="36"/>
      <c r="J344" s="36"/>
      <c r="K344" s="36"/>
    </row>
    <row r="345" spans="1:18" ht="43.5375" customHeight="1">
      <c r="A345" s="7" t="s">
        <v>146</v>
      </c>
      <c r="B345" s="44"/>
      <c r="C345" s="44"/>
      <c r="D345" s="44" t="s">
        <v>279</v>
      </c>
      <c r="E345" s="44"/>
      <c r="F345" s="44"/>
      <c r="G345" s="44"/>
      <c r="H345" s="44"/>
      <c r="I345" s="44"/>
      <c r="J345" s="44"/>
      <c r="K345" s="44"/>
    </row>
    <row r="346" spans="1:18">
      <c r="A346" s="7" t="s">
        <v>148</v>
      </c>
      <c r="B346" s="30"/>
      <c r="C346" s="43"/>
      <c r="D346" s="43"/>
      <c r="E346" s="43"/>
      <c r="F346" s="43"/>
      <c r="G346" s="45" t="s">
        <v>13</v>
      </c>
      <c r="H346" s="66">
        <v>1</v>
      </c>
      <c r="I346" s="66"/>
      <c r="J346" s="47"/>
      <c r="K346" s="48">
        <f>IF(AND(H346= "",I346= ""), 0, ROUND(ROUND(J346, 2) * ROUND(IF(I346="",H346,I346),  0), 2))</f>
        <v/>
      </c>
      <c r="L346" s="7"/>
      <c r="N346" s="49">
        <v>0.2</v>
      </c>
      <c r="Q346" s="50"/>
      <c r="R346" s="7">
        <v>29</v>
      </c>
    </row>
    <row r="347" spans="1:18">
      <c r="A347" s="7">
        <v>9</v>
      </c>
      <c r="B347" s="33" t="s">
        <v>280</v>
      </c>
      <c r="C347" s="33"/>
      <c r="D347" s="42" t="s">
        <v>281</v>
      </c>
      <c r="K347" s="43"/>
    </row>
    <row r="348" spans="1:18" ht="42.75" customHeight="1">
      <c r="A348" s="7" t="s">
        <v>141</v>
      </c>
      <c r="B348" s="36"/>
      <c r="C348" s="36"/>
      <c r="D348" s="36" t="s">
        <v>262</v>
      </c>
      <c r="E348" s="36"/>
      <c r="F348" s="36"/>
      <c r="G348" s="36"/>
      <c r="H348" s="36"/>
      <c r="I348" s="36"/>
      <c r="J348" s="36"/>
      <c r="K348" s="36"/>
    </row>
    <row r="349" spans="1:18">
      <c r="A349" s="7" t="s">
        <v>144</v>
      </c>
      <c r="B349" s="36"/>
      <c r="C349" s="36"/>
      <c r="D349" s="36" t="s">
        <v>178</v>
      </c>
      <c r="E349" s="36"/>
      <c r="F349" s="36"/>
      <c r="G349" s="36"/>
      <c r="H349" s="36"/>
      <c r="I349" s="36"/>
      <c r="J349" s="36"/>
      <c r="K349" s="36"/>
    </row>
    <row r="350" spans="1:18" ht="43.5375" customHeight="1">
      <c r="A350" s="7" t="s">
        <v>146</v>
      </c>
      <c r="B350" s="44"/>
      <c r="C350" s="44"/>
      <c r="D350" s="44" t="s">
        <v>282</v>
      </c>
      <c r="E350" s="44"/>
      <c r="F350" s="44"/>
      <c r="G350" s="44"/>
      <c r="H350" s="44"/>
      <c r="I350" s="44"/>
      <c r="J350" s="44"/>
      <c r="K350" s="44"/>
    </row>
    <row r="351" spans="1:18">
      <c r="A351" s="7" t="s">
        <v>148</v>
      </c>
      <c r="B351" s="30"/>
      <c r="C351" s="43"/>
      <c r="D351" s="43"/>
      <c r="E351" s="43"/>
      <c r="F351" s="43"/>
      <c r="G351" s="45" t="s">
        <v>13</v>
      </c>
      <c r="H351" s="66">
        <v>26</v>
      </c>
      <c r="I351" s="66"/>
      <c r="J351" s="47"/>
      <c r="K351" s="48">
        <f>IF(AND(H351= "",I351= ""), 0, ROUND(ROUND(J351, 2) * ROUND(IF(I351="",H351,I351),  0), 2))</f>
        <v/>
      </c>
      <c r="L351" s="7"/>
      <c r="N351" s="49">
        <v>0.2</v>
      </c>
      <c r="Q351" s="50"/>
      <c r="R351" s="7">
        <v>29</v>
      </c>
    </row>
    <row r="352" spans="1:18" hidden="1">
      <c r="A352" s="7" t="s">
        <v>155</v>
      </c>
    </row>
    <row r="353" spans="1:18">
      <c r="A353" s="7">
        <v>6</v>
      </c>
      <c r="B353" s="30" t="s">
        <v>283</v>
      </c>
      <c r="C353" s="30"/>
      <c r="D353" s="40" t="s">
        <v>162</v>
      </c>
      <c r="E353" s="40"/>
      <c r="F353" s="40"/>
      <c r="G353" s="40"/>
      <c r="H353" s="40"/>
      <c r="I353" s="40"/>
      <c r="J353" s="40"/>
      <c r="K353" s="41"/>
      <c r="L353" s="7"/>
    </row>
    <row r="354" spans="1:18">
      <c r="A354" s="7">
        <v>9</v>
      </c>
      <c r="B354" s="33" t="s">
        <v>284</v>
      </c>
      <c r="C354" s="33"/>
      <c r="D354" s="42" t="s">
        <v>278</v>
      </c>
      <c r="K354" s="43"/>
    </row>
    <row r="355" spans="1:18" ht="42.75" customHeight="1">
      <c r="A355" s="7" t="s">
        <v>141</v>
      </c>
      <c r="B355" s="36"/>
      <c r="C355" s="36"/>
      <c r="D355" s="36" t="s">
        <v>262</v>
      </c>
      <c r="E355" s="36"/>
      <c r="F355" s="36"/>
      <c r="G355" s="36"/>
      <c r="H355" s="36"/>
      <c r="I355" s="36"/>
      <c r="J355" s="36"/>
      <c r="K355" s="36"/>
    </row>
    <row r="356" spans="1:18">
      <c r="A356" s="7" t="s">
        <v>144</v>
      </c>
      <c r="B356" s="36"/>
      <c r="C356" s="36"/>
      <c r="D356" s="36" t="s">
        <v>178</v>
      </c>
      <c r="E356" s="36"/>
      <c r="F356" s="36"/>
      <c r="G356" s="36"/>
      <c r="H356" s="36"/>
      <c r="I356" s="36"/>
      <c r="J356" s="36"/>
      <c r="K356" s="36"/>
    </row>
    <row r="357" spans="1:18" ht="43.5375" customHeight="1">
      <c r="A357" s="7" t="s">
        <v>146</v>
      </c>
      <c r="B357" s="44"/>
      <c r="C357" s="44"/>
      <c r="D357" s="44" t="s">
        <v>285</v>
      </c>
      <c r="E357" s="44"/>
      <c r="F357" s="44"/>
      <c r="G357" s="44"/>
      <c r="H357" s="44"/>
      <c r="I357" s="44"/>
      <c r="J357" s="44"/>
      <c r="K357" s="44"/>
    </row>
    <row r="358" spans="1:18">
      <c r="A358" s="7" t="s">
        <v>148</v>
      </c>
      <c r="B358" s="30"/>
      <c r="C358" s="43"/>
      <c r="D358" s="43"/>
      <c r="E358" s="43"/>
      <c r="F358" s="43"/>
      <c r="G358" s="45" t="s">
        <v>13</v>
      </c>
      <c r="H358" s="66">
        <v>5</v>
      </c>
      <c r="I358" s="66"/>
      <c r="J358" s="47"/>
      <c r="K358" s="48">
        <f>IF(AND(H358= "",I358= ""), 0, ROUND(ROUND(J358, 2) * ROUND(IF(I358="",H358,I358),  0), 2))</f>
        <v/>
      </c>
      <c r="L358" s="7"/>
      <c r="N358" s="49">
        <v>0.2</v>
      </c>
      <c r="Q358" s="50"/>
      <c r="R358" s="7">
        <v>29</v>
      </c>
    </row>
    <row r="359" spans="1:18">
      <c r="A359" s="7">
        <v>9</v>
      </c>
      <c r="B359" s="33" t="s">
        <v>286</v>
      </c>
      <c r="C359" s="33"/>
      <c r="D359" s="42" t="s">
        <v>281</v>
      </c>
      <c r="K359" s="43"/>
    </row>
    <row r="360" spans="1:18" ht="42.75" customHeight="1">
      <c r="A360" s="7" t="s">
        <v>141</v>
      </c>
      <c r="B360" s="36"/>
      <c r="C360" s="36"/>
      <c r="D360" s="36" t="s">
        <v>262</v>
      </c>
      <c r="E360" s="36"/>
      <c r="F360" s="36"/>
      <c r="G360" s="36"/>
      <c r="H360" s="36"/>
      <c r="I360" s="36"/>
      <c r="J360" s="36"/>
      <c r="K360" s="36"/>
    </row>
    <row r="361" spans="1:18">
      <c r="A361" s="7" t="s">
        <v>144</v>
      </c>
      <c r="B361" s="36"/>
      <c r="C361" s="36"/>
      <c r="D361" s="36" t="s">
        <v>178</v>
      </c>
      <c r="E361" s="36"/>
      <c r="F361" s="36"/>
      <c r="G361" s="36"/>
      <c r="H361" s="36"/>
      <c r="I361" s="36"/>
      <c r="J361" s="36"/>
      <c r="K361" s="36"/>
    </row>
    <row r="362" spans="1:18" ht="43.5375" customHeight="1">
      <c r="A362" s="7" t="s">
        <v>146</v>
      </c>
      <c r="B362" s="44"/>
      <c r="C362" s="44"/>
      <c r="D362" s="44" t="s">
        <v>287</v>
      </c>
      <c r="E362" s="44"/>
      <c r="F362" s="44"/>
      <c r="G362" s="44"/>
      <c r="H362" s="44"/>
      <c r="I362" s="44"/>
      <c r="J362" s="44"/>
      <c r="K362" s="44"/>
    </row>
    <row r="363" spans="1:18">
      <c r="A363" s="7" t="s">
        <v>148</v>
      </c>
      <c r="B363" s="30"/>
      <c r="C363" s="43"/>
      <c r="D363" s="43"/>
      <c r="E363" s="43"/>
      <c r="F363" s="43"/>
      <c r="G363" s="45" t="s">
        <v>13</v>
      </c>
      <c r="H363" s="66">
        <v>21</v>
      </c>
      <c r="I363" s="66"/>
      <c r="J363" s="47"/>
      <c r="K363" s="48">
        <f>IF(AND(H363= "",I363= ""), 0, ROUND(ROUND(J363, 2) * ROUND(IF(I363="",H363,I363),  0), 2))</f>
        <v/>
      </c>
      <c r="L363" s="7"/>
      <c r="N363" s="49">
        <v>0.2</v>
      </c>
      <c r="Q363" s="50"/>
      <c r="R363" s="7">
        <v>29</v>
      </c>
    </row>
    <row r="364" spans="1:18" hidden="1">
      <c r="A364" s="7" t="s">
        <v>155</v>
      </c>
    </row>
    <row r="365" spans="1:18" hidden="1">
      <c r="A365" s="7" t="s">
        <v>201</v>
      </c>
    </row>
    <row r="366" spans="1:18" ht="31.7737" customHeight="1">
      <c r="A366" s="7">
        <v>4</v>
      </c>
      <c r="B366" s="30" t="s">
        <v>288</v>
      </c>
      <c r="C366" s="30"/>
      <c r="D366" s="64" t="s">
        <v>289</v>
      </c>
      <c r="E366" s="64"/>
      <c r="F366" s="64"/>
      <c r="G366" s="64"/>
      <c r="H366" s="64"/>
      <c r="I366" s="64"/>
      <c r="J366" s="64"/>
      <c r="K366" s="65"/>
      <c r="L366" s="7"/>
    </row>
    <row r="367" spans="1:18" ht="230.25" customHeight="1">
      <c r="A367" s="7" t="s">
        <v>257</v>
      </c>
      <c r="B367" s="36"/>
      <c r="C367" s="36"/>
      <c r="D367" s="36" t="s">
        <v>290</v>
      </c>
      <c r="E367" s="36"/>
      <c r="F367" s="36"/>
      <c r="G367" s="36"/>
      <c r="H367" s="36"/>
      <c r="I367" s="36"/>
      <c r="J367" s="36"/>
      <c r="K367" s="36"/>
    </row>
    <row r="368" spans="1:18">
      <c r="A368" s="7">
        <v>6</v>
      </c>
      <c r="B368" s="30" t="s">
        <v>291</v>
      </c>
      <c r="C368" s="30"/>
      <c r="D368" s="40" t="s">
        <v>138</v>
      </c>
      <c r="E368" s="40"/>
      <c r="F368" s="40"/>
      <c r="G368" s="40"/>
      <c r="H368" s="40"/>
      <c r="I368" s="40"/>
      <c r="J368" s="40"/>
      <c r="K368" s="41"/>
      <c r="L368" s="7"/>
    </row>
    <row r="369" spans="1:18">
      <c r="A369" s="7">
        <v>9</v>
      </c>
      <c r="B369" s="33" t="s">
        <v>292</v>
      </c>
      <c r="C369" s="33"/>
      <c r="D369" s="42" t="s">
        <v>293</v>
      </c>
      <c r="K369" s="43"/>
    </row>
    <row r="370" spans="1:18" ht="42.75" customHeight="1">
      <c r="A370" s="7" t="s">
        <v>141</v>
      </c>
      <c r="B370" s="36"/>
      <c r="C370" s="36"/>
      <c r="D370" s="36" t="s">
        <v>294</v>
      </c>
      <c r="E370" s="36"/>
      <c r="F370" s="36"/>
      <c r="G370" s="36"/>
      <c r="H370" s="36"/>
      <c r="I370" s="36"/>
      <c r="J370" s="36"/>
      <c r="K370" s="36"/>
    </row>
    <row r="371" spans="1:18">
      <c r="A371" s="7" t="s">
        <v>144</v>
      </c>
      <c r="B371" s="36"/>
      <c r="C371" s="36"/>
      <c r="D371" s="36" t="s">
        <v>178</v>
      </c>
      <c r="E371" s="36"/>
      <c r="F371" s="36"/>
      <c r="G371" s="36"/>
      <c r="H371" s="36"/>
      <c r="I371" s="36"/>
      <c r="J371" s="36"/>
      <c r="K371" s="36"/>
    </row>
    <row r="372" spans="1:18" ht="43.5375" customHeight="1">
      <c r="A372" s="7" t="s">
        <v>146</v>
      </c>
      <c r="B372" s="44"/>
      <c r="C372" s="44"/>
      <c r="D372" s="44" t="s">
        <v>295</v>
      </c>
      <c r="E372" s="44"/>
      <c r="F372" s="44"/>
      <c r="G372" s="44"/>
      <c r="H372" s="44"/>
      <c r="I372" s="44"/>
      <c r="J372" s="44"/>
      <c r="K372" s="44"/>
    </row>
    <row r="373" spans="1:18">
      <c r="A373" s="7" t="s">
        <v>148</v>
      </c>
      <c r="B373" s="30"/>
      <c r="C373" s="43"/>
      <c r="D373" s="43"/>
      <c r="E373" s="43"/>
      <c r="F373" s="43"/>
      <c r="G373" s="45" t="s">
        <v>13</v>
      </c>
      <c r="H373" s="66">
        <v>1</v>
      </c>
      <c r="I373" s="66"/>
      <c r="J373" s="47"/>
      <c r="K373" s="48">
        <f>IF(AND(H373= "",I373= ""), 0, ROUND(ROUND(J373, 2) * ROUND(IF(I373="",H373,I373),  0), 2))</f>
        <v/>
      </c>
      <c r="L373" s="7"/>
      <c r="N373" s="49">
        <v>0.2</v>
      </c>
      <c r="Q373" s="50"/>
      <c r="R373" s="7">
        <v>29</v>
      </c>
    </row>
    <row r="374" spans="1:18">
      <c r="A374" s="7">
        <v>9</v>
      </c>
      <c r="B374" s="33" t="s">
        <v>296</v>
      </c>
      <c r="C374" s="33"/>
      <c r="D374" s="42" t="s">
        <v>297</v>
      </c>
      <c r="K374" s="43"/>
    </row>
    <row r="375" spans="1:18" ht="42.75" customHeight="1">
      <c r="A375" s="7" t="s">
        <v>141</v>
      </c>
      <c r="B375" s="36"/>
      <c r="C375" s="36"/>
      <c r="D375" s="36" t="s">
        <v>294</v>
      </c>
      <c r="E375" s="36"/>
      <c r="F375" s="36"/>
      <c r="G375" s="36"/>
      <c r="H375" s="36"/>
      <c r="I375" s="36"/>
      <c r="J375" s="36"/>
      <c r="K375" s="36"/>
    </row>
    <row r="376" spans="1:18">
      <c r="A376" s="7" t="s">
        <v>144</v>
      </c>
      <c r="B376" s="36"/>
      <c r="C376" s="36"/>
      <c r="D376" s="36" t="s">
        <v>178</v>
      </c>
      <c r="E376" s="36"/>
      <c r="F376" s="36"/>
      <c r="G376" s="36"/>
      <c r="H376" s="36"/>
      <c r="I376" s="36"/>
      <c r="J376" s="36"/>
      <c r="K376" s="36"/>
    </row>
    <row r="377" spans="1:18" ht="43.5375" customHeight="1">
      <c r="A377" s="7" t="s">
        <v>146</v>
      </c>
      <c r="B377" s="44"/>
      <c r="C377" s="44"/>
      <c r="D377" s="44" t="s">
        <v>298</v>
      </c>
      <c r="E377" s="44"/>
      <c r="F377" s="44"/>
      <c r="G377" s="44"/>
      <c r="H377" s="44"/>
      <c r="I377" s="44"/>
      <c r="J377" s="44"/>
      <c r="K377" s="44"/>
    </row>
    <row r="378" spans="1:18">
      <c r="A378" s="7" t="s">
        <v>148</v>
      </c>
      <c r="B378" s="30"/>
      <c r="C378" s="43"/>
      <c r="D378" s="43"/>
      <c r="E378" s="43"/>
      <c r="F378" s="43"/>
      <c r="G378" s="45" t="s">
        <v>13</v>
      </c>
      <c r="H378" s="66">
        <v>1</v>
      </c>
      <c r="I378" s="66"/>
      <c r="J378" s="47"/>
      <c r="K378" s="48">
        <f>IF(AND(H378= "",I378= ""), 0, ROUND(ROUND(J378, 2) * ROUND(IF(I378="",H378,I378),  0), 2))</f>
        <v/>
      </c>
      <c r="L378" s="7"/>
      <c r="N378" s="49">
        <v>0.2</v>
      </c>
      <c r="Q378" s="50"/>
      <c r="R378" s="7">
        <v>29</v>
      </c>
    </row>
    <row r="379" spans="1:18">
      <c r="A379" s="7">
        <v>9</v>
      </c>
      <c r="B379" s="33" t="s">
        <v>299</v>
      </c>
      <c r="C379" s="33"/>
      <c r="D379" s="42" t="s">
        <v>300</v>
      </c>
      <c r="K379" s="43"/>
    </row>
    <row r="380" spans="1:18" ht="42.75" customHeight="1">
      <c r="A380" s="7" t="s">
        <v>141</v>
      </c>
      <c r="B380" s="36"/>
      <c r="C380" s="36"/>
      <c r="D380" s="36" t="s">
        <v>294</v>
      </c>
      <c r="E380" s="36"/>
      <c r="F380" s="36"/>
      <c r="G380" s="36"/>
      <c r="H380" s="36"/>
      <c r="I380" s="36"/>
      <c r="J380" s="36"/>
      <c r="K380" s="36"/>
    </row>
    <row r="381" spans="1:18">
      <c r="A381" s="7" t="s">
        <v>144</v>
      </c>
      <c r="B381" s="36"/>
      <c r="C381" s="36"/>
      <c r="D381" s="36" t="s">
        <v>178</v>
      </c>
      <c r="E381" s="36"/>
      <c r="F381" s="36"/>
      <c r="G381" s="36"/>
      <c r="H381" s="36"/>
      <c r="I381" s="36"/>
      <c r="J381" s="36"/>
      <c r="K381" s="36"/>
    </row>
    <row r="382" spans="1:18" ht="43.5375" customHeight="1">
      <c r="A382" s="7" t="s">
        <v>146</v>
      </c>
      <c r="B382" s="44"/>
      <c r="C382" s="44"/>
      <c r="D382" s="44" t="s">
        <v>301</v>
      </c>
      <c r="E382" s="44"/>
      <c r="F382" s="44"/>
      <c r="G382" s="44"/>
      <c r="H382" s="44"/>
      <c r="I382" s="44"/>
      <c r="J382" s="44"/>
      <c r="K382" s="44"/>
    </row>
    <row r="383" spans="1:18">
      <c r="A383" s="7" t="s">
        <v>148</v>
      </c>
      <c r="B383" s="30"/>
      <c r="C383" s="43"/>
      <c r="D383" s="43"/>
      <c r="E383" s="43"/>
      <c r="F383" s="43"/>
      <c r="G383" s="45" t="s">
        <v>13</v>
      </c>
      <c r="H383" s="66">
        <v>1</v>
      </c>
      <c r="I383" s="66"/>
      <c r="J383" s="47"/>
      <c r="K383" s="48">
        <f>IF(AND(H383= "",I383= ""), 0, ROUND(ROUND(J383, 2) * ROUND(IF(I383="",H383,I383),  0), 2))</f>
        <v/>
      </c>
      <c r="L383" s="7"/>
      <c r="N383" s="49">
        <v>0.2</v>
      </c>
      <c r="Q383" s="50"/>
      <c r="R383" s="7">
        <v>29</v>
      </c>
    </row>
    <row r="384" spans="1:18" hidden="1">
      <c r="A384" s="7" t="s">
        <v>155</v>
      </c>
    </row>
    <row r="385" spans="1:18">
      <c r="A385" s="7">
        <v>6</v>
      </c>
      <c r="B385" s="30" t="s">
        <v>302</v>
      </c>
      <c r="C385" s="30"/>
      <c r="D385" s="40" t="s">
        <v>157</v>
      </c>
      <c r="E385" s="40"/>
      <c r="F385" s="40"/>
      <c r="G385" s="40"/>
      <c r="H385" s="40"/>
      <c r="I385" s="40"/>
      <c r="J385" s="40"/>
      <c r="K385" s="41"/>
      <c r="L385" s="7"/>
    </row>
    <row r="386" spans="1:18">
      <c r="A386" s="7">
        <v>9</v>
      </c>
      <c r="B386" s="33" t="s">
        <v>303</v>
      </c>
      <c r="C386" s="33"/>
      <c r="D386" s="42" t="s">
        <v>304</v>
      </c>
      <c r="K386" s="43"/>
    </row>
    <row r="387" spans="1:18" ht="42.75" customHeight="1">
      <c r="A387" s="7" t="s">
        <v>141</v>
      </c>
      <c r="B387" s="36"/>
      <c r="C387" s="36"/>
      <c r="D387" s="36" t="s">
        <v>294</v>
      </c>
      <c r="E387" s="36"/>
      <c r="F387" s="36"/>
      <c r="G387" s="36"/>
      <c r="H387" s="36"/>
      <c r="I387" s="36"/>
      <c r="J387" s="36"/>
      <c r="K387" s="36"/>
    </row>
    <row r="388" spans="1:18">
      <c r="A388" s="7" t="s">
        <v>144</v>
      </c>
      <c r="B388" s="36"/>
      <c r="C388" s="36"/>
      <c r="D388" s="36" t="s">
        <v>178</v>
      </c>
      <c r="E388" s="36"/>
      <c r="F388" s="36"/>
      <c r="G388" s="36"/>
      <c r="H388" s="36"/>
      <c r="I388" s="36"/>
      <c r="J388" s="36"/>
      <c r="K388" s="36"/>
    </row>
    <row r="389" spans="1:18" ht="43.5375" customHeight="1">
      <c r="A389" s="7" t="s">
        <v>146</v>
      </c>
      <c r="B389" s="44"/>
      <c r="C389" s="44"/>
      <c r="D389" s="44" t="s">
        <v>305</v>
      </c>
      <c r="E389" s="44"/>
      <c r="F389" s="44"/>
      <c r="G389" s="44"/>
      <c r="H389" s="44"/>
      <c r="I389" s="44"/>
      <c r="J389" s="44"/>
      <c r="K389" s="44"/>
    </row>
    <row r="390" spans="1:18">
      <c r="A390" s="7" t="s">
        <v>148</v>
      </c>
      <c r="B390" s="30"/>
      <c r="C390" s="43"/>
      <c r="D390" s="43"/>
      <c r="E390" s="43"/>
      <c r="F390" s="43"/>
      <c r="G390" s="45" t="s">
        <v>13</v>
      </c>
      <c r="H390" s="66">
        <v>1</v>
      </c>
      <c r="I390" s="66"/>
      <c r="J390" s="47"/>
      <c r="K390" s="48">
        <f>IF(AND(H390= "",I390= ""), 0, ROUND(ROUND(J390, 2) * ROUND(IF(I390="",H390,I390),  0), 2))</f>
        <v/>
      </c>
      <c r="L390" s="7"/>
      <c r="N390" s="49">
        <v>0.2</v>
      </c>
      <c r="Q390" s="50"/>
      <c r="R390" s="7">
        <v>29</v>
      </c>
    </row>
    <row r="391" spans="1:18">
      <c r="A391" s="7">
        <v>9</v>
      </c>
      <c r="B391" s="33" t="s">
        <v>306</v>
      </c>
      <c r="C391" s="33"/>
      <c r="D391" s="42" t="s">
        <v>307</v>
      </c>
      <c r="K391" s="43"/>
    </row>
    <row r="392" spans="1:18" ht="42.75" customHeight="1">
      <c r="A392" s="7" t="s">
        <v>141</v>
      </c>
      <c r="B392" s="36"/>
      <c r="C392" s="36"/>
      <c r="D392" s="36" t="s">
        <v>294</v>
      </c>
      <c r="E392" s="36"/>
      <c r="F392" s="36"/>
      <c r="G392" s="36"/>
      <c r="H392" s="36"/>
      <c r="I392" s="36"/>
      <c r="J392" s="36"/>
      <c r="K392" s="36"/>
    </row>
    <row r="393" spans="1:18">
      <c r="A393" s="7" t="s">
        <v>144</v>
      </c>
      <c r="B393" s="36"/>
      <c r="C393" s="36"/>
      <c r="D393" s="36" t="s">
        <v>178</v>
      </c>
      <c r="E393" s="36"/>
      <c r="F393" s="36"/>
      <c r="G393" s="36"/>
      <c r="H393" s="36"/>
      <c r="I393" s="36"/>
      <c r="J393" s="36"/>
      <c r="K393" s="36"/>
    </row>
    <row r="394" spans="1:18" ht="43.5375" customHeight="1">
      <c r="A394" s="7" t="s">
        <v>146</v>
      </c>
      <c r="B394" s="44"/>
      <c r="C394" s="44"/>
      <c r="D394" s="44" t="s">
        <v>308</v>
      </c>
      <c r="E394" s="44"/>
      <c r="F394" s="44"/>
      <c r="G394" s="44"/>
      <c r="H394" s="44"/>
      <c r="I394" s="44"/>
      <c r="J394" s="44"/>
      <c r="K394" s="44"/>
    </row>
    <row r="395" spans="1:18">
      <c r="A395" s="7" t="s">
        <v>148</v>
      </c>
      <c r="B395" s="30"/>
      <c r="C395" s="43"/>
      <c r="D395" s="43"/>
      <c r="E395" s="43"/>
      <c r="F395" s="43"/>
      <c r="G395" s="45" t="s">
        <v>13</v>
      </c>
      <c r="H395" s="66">
        <v>1</v>
      </c>
      <c r="I395" s="66"/>
      <c r="J395" s="47"/>
      <c r="K395" s="48">
        <f>IF(AND(H395= "",I395= ""), 0, ROUND(ROUND(J395, 2) * ROUND(IF(I395="",H395,I395),  0), 2))</f>
        <v/>
      </c>
      <c r="L395" s="7"/>
      <c r="N395" s="49">
        <v>0.2</v>
      </c>
      <c r="Q395" s="50"/>
      <c r="R395" s="7">
        <v>29</v>
      </c>
    </row>
    <row r="396" spans="1:18" hidden="1">
      <c r="A396" s="7" t="s">
        <v>155</v>
      </c>
    </row>
    <row r="397" spans="1:18" hidden="1">
      <c r="A397" s="7" t="s">
        <v>201</v>
      </c>
    </row>
    <row r="398" spans="1:18">
      <c r="A398" s="7" t="s">
        <v>132</v>
      </c>
      <c r="B398" s="43"/>
      <c r="C398" s="43"/>
      <c r="K398" s="43"/>
    </row>
    <row r="399" spans="1:18">
      <c r="B399" s="43"/>
      <c r="C399" s="43"/>
      <c r="D399" s="51" t="s">
        <v>241</v>
      </c>
      <c r="E399" s="52"/>
      <c r="F399" s="52"/>
      <c r="G399" s="53"/>
      <c r="H399" s="53"/>
      <c r="I399" s="53"/>
      <c r="J399" s="53"/>
      <c r="K399" s="54"/>
    </row>
    <row r="400" spans="1:18">
      <c r="B400" s="43"/>
      <c r="C400" s="43"/>
      <c r="D400" s="55"/>
      <c r="E400" s="7"/>
      <c r="F400" s="7"/>
      <c r="G400" s="7"/>
      <c r="H400" s="7"/>
      <c r="I400" s="7"/>
      <c r="J400" s="7"/>
      <c r="K400" s="8"/>
    </row>
    <row r="401" spans="2:11">
      <c r="B401" s="43"/>
      <c r="C401" s="43"/>
      <c r="D401" s="56" t="s">
        <v>166</v>
      </c>
      <c r="E401" s="57"/>
      <c r="F401" s="57"/>
      <c r="G401" s="58">
        <f>SUMIF(L280:L398, IF(L279="","",L279), K280:K398)</f>
        <v/>
      </c>
      <c r="H401" s="58"/>
      <c r="I401" s="58"/>
      <c r="J401" s="58"/>
      <c r="K401" s="59"/>
    </row>
    <row r="402" spans="2:11">
      <c r="B402" s="43"/>
      <c r="C402" s="43"/>
      <c r="D402" s="56" t="s">
        <v>167</v>
      </c>
      <c r="E402" s="57"/>
      <c r="F402" s="57"/>
      <c r="G402" s="58">
        <f>ROUND(SUMIF(L280:L398, IF(L279="","",L279), K280:K398) * 0.2, 2)</f>
        <v/>
      </c>
      <c r="H402" s="58"/>
      <c r="I402" s="58"/>
      <c r="J402" s="58"/>
      <c r="K402" s="59"/>
    </row>
    <row r="403" spans="2:11">
      <c r="B403" s="43"/>
      <c r="C403" s="43"/>
      <c r="D403" s="60" t="s">
        <v>168</v>
      </c>
      <c r="E403" s="61"/>
      <c r="F403" s="61"/>
      <c r="G403" s="62">
        <f>SUM(G401:G402)</f>
        <v/>
      </c>
      <c r="H403" s="62"/>
      <c r="I403" s="62"/>
      <c r="J403" s="62"/>
      <c r="K403" s="63"/>
    </row>
    <row r="404" spans="2:11" ht="38.8125" customHeight="1">
      <c r="B404" s="3"/>
      <c r="C404" s="3"/>
      <c r="D404" s="67" t="s">
        <v>309</v>
      </c>
      <c r="E404" s="67"/>
      <c r="F404" s="67"/>
      <c r="G404" s="67"/>
      <c r="H404" s="67"/>
      <c r="I404" s="67"/>
      <c r="J404" s="67"/>
      <c r="K404" s="67"/>
    </row>
    <row r="406" spans="2:11">
      <c r="D406" s="68" t="s">
        <v>310</v>
      </c>
      <c r="E406" s="68"/>
      <c r="F406" s="68"/>
      <c r="G406" s="68"/>
      <c r="H406" s="68"/>
      <c r="I406" s="68"/>
      <c r="J406" s="68"/>
      <c r="K406" s="68"/>
    </row>
    <row r="407" spans="2:11">
      <c r="D407" s="69" t="s">
        <v>311</v>
      </c>
      <c r="E407" s="70"/>
      <c r="F407" s="70"/>
      <c r="G407" s="71"/>
      <c r="H407" s="71"/>
      <c r="I407" s="71"/>
      <c r="J407" s="71"/>
      <c r="K407" s="71"/>
    </row>
    <row r="408" spans="2:11">
      <c r="D408" s="72" t="s">
        <v>312</v>
      </c>
      <c r="E408" s="73"/>
      <c r="F408" s="73"/>
      <c r="G408" s="74"/>
      <c r="H408" s="74"/>
      <c r="I408" s="74"/>
      <c r="J408" s="74"/>
      <c r="K408" s="74"/>
    </row>
    <row r="409" spans="2:11">
      <c r="D409" s="72" t="s">
        <v>313</v>
      </c>
      <c r="E409" s="73"/>
      <c r="F409" s="73"/>
      <c r="G409" s="74"/>
      <c r="H409" s="74"/>
      <c r="I409" s="74"/>
      <c r="J409" s="74"/>
      <c r="K409" s="74"/>
    </row>
    <row r="410" spans="2:11">
      <c r="D410" s="72" t="s">
        <v>314</v>
      </c>
      <c r="E410" s="73"/>
      <c r="F410" s="73"/>
      <c r="G410" s="74"/>
      <c r="H410" s="74"/>
      <c r="I410" s="74"/>
      <c r="J410" s="74"/>
      <c r="K410" s="74"/>
    </row>
    <row r="411" spans="2:11">
      <c r="D411" s="72" t="s">
        <v>315</v>
      </c>
      <c r="E411" s="73"/>
      <c r="F411" s="73"/>
      <c r="G411" s="74"/>
      <c r="H411" s="74"/>
      <c r="I411" s="74"/>
      <c r="J411" s="74"/>
      <c r="K411" s="74"/>
    </row>
    <row r="412" spans="2:11">
      <c r="D412" s="72" t="s">
        <v>316</v>
      </c>
      <c r="E412" s="73"/>
      <c r="F412" s="73"/>
      <c r="G412" s="74"/>
      <c r="H412" s="74"/>
      <c r="I412" s="74"/>
      <c r="J412" s="74"/>
      <c r="K412" s="74"/>
    </row>
    <row r="413" spans="2:11">
      <c r="D413" s="72" t="s">
        <v>317</v>
      </c>
      <c r="E413" s="73"/>
      <c r="F413" s="73"/>
      <c r="G413" s="74"/>
      <c r="H413" s="74"/>
      <c r="I413" s="74"/>
      <c r="J413" s="74"/>
      <c r="K413" s="74"/>
    </row>
    <row r="414" spans="2:11">
      <c r="D414" s="72" t="s">
        <v>318</v>
      </c>
      <c r="E414" s="73"/>
      <c r="F414" s="73"/>
      <c r="G414" s="74"/>
      <c r="H414" s="74"/>
      <c r="I414" s="74"/>
      <c r="J414" s="74"/>
      <c r="K414" s="74"/>
    </row>
    <row r="415" spans="2:11">
      <c r="D415" s="72" t="s">
        <v>319</v>
      </c>
      <c r="E415" s="73"/>
      <c r="F415" s="73"/>
      <c r="G415" s="74"/>
      <c r="H415" s="74"/>
      <c r="I415" s="74"/>
      <c r="J415" s="74"/>
      <c r="K415" s="74"/>
    </row>
    <row r="416" spans="2:11">
      <c r="D416" s="72" t="s">
        <v>320</v>
      </c>
      <c r="E416" s="73"/>
      <c r="F416" s="73"/>
      <c r="G416" s="74"/>
      <c r="H416" s="74"/>
      <c r="I416" s="74"/>
      <c r="J416" s="74"/>
      <c r="K416" s="74"/>
    </row>
    <row r="417" spans="4:11">
      <c r="D417" s="72" t="s">
        <v>321</v>
      </c>
      <c r="E417" s="73"/>
      <c r="F417" s="73"/>
      <c r="G417" s="74"/>
      <c r="H417" s="74"/>
      <c r="I417" s="74"/>
      <c r="J417" s="74"/>
      <c r="K417" s="74"/>
    </row>
    <row r="418" spans="4:11">
      <c r="D418" s="72" t="s">
        <v>322</v>
      </c>
      <c r="E418" s="73"/>
      <c r="F418" s="73"/>
      <c r="G418" s="74"/>
      <c r="H418" s="74"/>
      <c r="I418" s="74"/>
      <c r="J418" s="74"/>
      <c r="K418" s="74"/>
    </row>
    <row r="419" spans="4:11">
      <c r="D419" s="72" t="s">
        <v>323</v>
      </c>
      <c r="E419" s="73"/>
      <c r="F419" s="73"/>
      <c r="G419" s="74"/>
      <c r="H419" s="74"/>
      <c r="I419" s="74"/>
      <c r="J419" s="74"/>
      <c r="K419" s="74"/>
    </row>
    <row r="420" spans="4:11">
      <c r="D420" s="72" t="s">
        <v>324</v>
      </c>
      <c r="E420" s="73"/>
      <c r="F420" s="73"/>
      <c r="G420" s="74"/>
      <c r="H420" s="74"/>
      <c r="I420" s="74"/>
      <c r="J420" s="74"/>
      <c r="K420" s="74"/>
    </row>
    <row r="421" spans="4:11">
      <c r="D421" s="72" t="s">
        <v>325</v>
      </c>
      <c r="E421" s="73"/>
      <c r="F421" s="73"/>
      <c r="G421" s="74"/>
      <c r="H421" s="74"/>
      <c r="I421" s="74"/>
      <c r="J421" s="74"/>
      <c r="K421" s="74"/>
    </row>
    <row r="422" spans="4:11">
      <c r="D422" s="72" t="s">
        <v>326</v>
      </c>
      <c r="E422" s="73"/>
      <c r="F422" s="73"/>
      <c r="G422" s="74"/>
      <c r="H422" s="74"/>
      <c r="I422" s="74"/>
      <c r="J422" s="74"/>
      <c r="K422" s="74"/>
    </row>
    <row r="423" spans="4:11">
      <c r="D423" s="72" t="s">
        <v>327</v>
      </c>
      <c r="E423" s="73"/>
      <c r="F423" s="73"/>
      <c r="G423" s="74"/>
      <c r="H423" s="74"/>
      <c r="I423" s="74"/>
      <c r="J423" s="74"/>
      <c r="K423" s="74"/>
    </row>
    <row r="424" spans="4:11">
      <c r="D424" s="72" t="s">
        <v>328</v>
      </c>
      <c r="E424" s="73"/>
      <c r="F424" s="73"/>
      <c r="G424" s="74"/>
      <c r="H424" s="74"/>
      <c r="I424" s="74"/>
      <c r="J424" s="74"/>
      <c r="K424" s="74"/>
    </row>
    <row r="425" spans="4:11">
      <c r="D425" s="72" t="s">
        <v>329</v>
      </c>
      <c r="E425" s="73"/>
      <c r="F425" s="73"/>
      <c r="G425" s="74"/>
      <c r="H425" s="74"/>
      <c r="I425" s="74"/>
      <c r="J425" s="74"/>
      <c r="K425" s="74"/>
    </row>
    <row r="426" spans="4:11">
      <c r="D426" s="72" t="s">
        <v>330</v>
      </c>
      <c r="E426" s="73"/>
      <c r="F426" s="73"/>
      <c r="G426" s="74"/>
      <c r="H426" s="74"/>
      <c r="I426" s="74"/>
      <c r="J426" s="74"/>
      <c r="K426" s="74"/>
    </row>
    <row r="427" spans="4:11">
      <c r="D427" s="72" t="s">
        <v>331</v>
      </c>
      <c r="E427" s="73"/>
      <c r="F427" s="73"/>
      <c r="G427" s="74"/>
      <c r="H427" s="74"/>
      <c r="I427" s="74"/>
      <c r="J427" s="74"/>
      <c r="K427" s="74"/>
    </row>
    <row r="428" spans="4:11">
      <c r="D428" s="72" t="s">
        <v>332</v>
      </c>
      <c r="E428" s="73"/>
      <c r="F428" s="73"/>
      <c r="G428" s="74"/>
      <c r="H428" s="74"/>
      <c r="I428" s="74"/>
      <c r="J428" s="74"/>
      <c r="K428" s="74"/>
    </row>
    <row r="429" spans="4:11">
      <c r="D429" s="72" t="s">
        <v>333</v>
      </c>
      <c r="E429" s="73"/>
      <c r="F429" s="73"/>
      <c r="G429" s="74"/>
      <c r="H429" s="74"/>
      <c r="I429" s="74"/>
      <c r="J429" s="74"/>
      <c r="K429" s="74"/>
    </row>
    <row r="430" spans="4:11">
      <c r="D430" s="72" t="s">
        <v>334</v>
      </c>
      <c r="E430" s="73"/>
      <c r="F430" s="73"/>
      <c r="G430" s="74"/>
      <c r="H430" s="74"/>
      <c r="I430" s="74"/>
      <c r="J430" s="74"/>
      <c r="K430" s="74"/>
    </row>
    <row r="431" spans="4:11">
      <c r="D431" s="72" t="s">
        <v>335</v>
      </c>
      <c r="E431" s="73"/>
      <c r="F431" s="73"/>
      <c r="G431" s="74"/>
      <c r="H431" s="74"/>
      <c r="I431" s="74"/>
      <c r="J431" s="74"/>
      <c r="K431" s="74"/>
    </row>
    <row r="432" spans="4:11">
      <c r="D432" s="72" t="s">
        <v>336</v>
      </c>
      <c r="E432" s="73"/>
      <c r="F432" s="73"/>
      <c r="G432" s="74"/>
      <c r="H432" s="74"/>
      <c r="I432" s="74"/>
      <c r="J432" s="74"/>
      <c r="K432" s="74"/>
    </row>
    <row r="433" spans="4:11">
      <c r="D433" s="72" t="s">
        <v>337</v>
      </c>
      <c r="E433" s="73"/>
      <c r="F433" s="73"/>
      <c r="G433" s="74"/>
      <c r="H433" s="74"/>
      <c r="I433" s="74"/>
      <c r="J433" s="74"/>
      <c r="K433" s="74"/>
    </row>
    <row r="434" spans="4:11">
      <c r="D434" s="69" t="s">
        <v>338</v>
      </c>
      <c r="E434" s="70"/>
      <c r="F434" s="70"/>
      <c r="G434" s="71">
        <f>SUMIF(L125:L161, "", K125:K161)</f>
        <v/>
      </c>
      <c r="H434" s="71"/>
      <c r="I434" s="71"/>
      <c r="J434" s="71"/>
      <c r="K434" s="71"/>
    </row>
    <row r="435" spans="4:11">
      <c r="D435" s="72" t="s">
        <v>339</v>
      </c>
      <c r="E435" s="73"/>
      <c r="F435" s="73"/>
      <c r="G435" s="75">
        <f>SUMIF(L125:L131, "", K125:K131)</f>
        <v/>
      </c>
      <c r="H435" s="74"/>
      <c r="I435" s="74"/>
      <c r="J435" s="74"/>
      <c r="K435" s="74"/>
    </row>
    <row r="436" spans="4:11">
      <c r="D436" s="72" t="s">
        <v>340</v>
      </c>
      <c r="E436" s="73"/>
      <c r="F436" s="73"/>
      <c r="G436" s="75">
        <f>SUMIF(L140:L146, "", K140:K146)</f>
        <v/>
      </c>
      <c r="H436" s="74"/>
      <c r="I436" s="74"/>
      <c r="J436" s="74"/>
      <c r="K436" s="74"/>
    </row>
    <row r="437" spans="4:11">
      <c r="D437" s="72" t="s">
        <v>341</v>
      </c>
      <c r="E437" s="73"/>
      <c r="F437" s="73"/>
      <c r="G437" s="75">
        <f>SUMIF(L155:L161, "", K155:K161)</f>
        <v/>
      </c>
      <c r="H437" s="74"/>
      <c r="I437" s="74"/>
      <c r="J437" s="74"/>
      <c r="K437" s="74"/>
    </row>
    <row r="438" spans="4:11">
      <c r="D438" s="69" t="s">
        <v>342</v>
      </c>
      <c r="E438" s="70"/>
      <c r="F438" s="70"/>
      <c r="G438" s="71">
        <f>SUMIF(L176:L270, "", K176:K270)</f>
        <v/>
      </c>
      <c r="H438" s="71"/>
      <c r="I438" s="71"/>
      <c r="J438" s="71"/>
      <c r="K438" s="71"/>
    </row>
    <row r="439" spans="4:11">
      <c r="D439" s="72" t="s">
        <v>343</v>
      </c>
      <c r="E439" s="73"/>
      <c r="F439" s="73"/>
      <c r="G439" s="75">
        <f>SUMIF(L176:L209, "", K176:K209)</f>
        <v/>
      </c>
      <c r="H439" s="74"/>
      <c r="I439" s="74"/>
      <c r="J439" s="74"/>
      <c r="K439" s="74"/>
    </row>
    <row r="440" spans="4:11">
      <c r="D440" s="76" t="s">
        <v>344</v>
      </c>
      <c r="E440" s="7"/>
      <c r="F440" s="7"/>
      <c r="G440" s="77">
        <f>SUMIF(L176:L185, "", K176:K185)</f>
        <v/>
      </c>
      <c r="H440" s="78"/>
      <c r="I440" s="78"/>
      <c r="J440" s="78"/>
      <c r="K440" s="78"/>
    </row>
    <row r="441" spans="4:11">
      <c r="D441" s="76" t="s">
        <v>345</v>
      </c>
      <c r="E441" s="7"/>
      <c r="F441" s="7"/>
      <c r="G441" s="77">
        <f>SUMIF(L192:L202, "", K192:K202)</f>
        <v/>
      </c>
      <c r="H441" s="78"/>
      <c r="I441" s="78"/>
      <c r="J441" s="78"/>
      <c r="K441" s="78"/>
    </row>
    <row r="442" spans="4:11">
      <c r="D442" s="76" t="s">
        <v>346</v>
      </c>
      <c r="E442" s="7"/>
      <c r="F442" s="7"/>
      <c r="G442" s="77">
        <f>SUMIF(L209:L209, "", K209:K209)</f>
        <v/>
      </c>
      <c r="H442" s="78"/>
      <c r="I442" s="78"/>
      <c r="J442" s="78"/>
      <c r="K442" s="78"/>
    </row>
    <row r="443" spans="4:11">
      <c r="D443" s="72" t="s">
        <v>347</v>
      </c>
      <c r="E443" s="73"/>
      <c r="F443" s="73"/>
      <c r="G443" s="75">
        <f>SUMIF(L218:L225, "", K218:K225)</f>
        <v/>
      </c>
      <c r="H443" s="74"/>
      <c r="I443" s="74"/>
      <c r="J443" s="74"/>
      <c r="K443" s="74"/>
    </row>
    <row r="444" spans="4:11">
      <c r="D444" s="76" t="s">
        <v>348</v>
      </c>
      <c r="E444" s="7"/>
      <c r="F444" s="7"/>
      <c r="G444" s="77">
        <f>SUMIF(L218:L218, "", K218:K218)</f>
        <v/>
      </c>
      <c r="H444" s="78"/>
      <c r="I444" s="78"/>
      <c r="J444" s="78"/>
      <c r="K444" s="78"/>
    </row>
    <row r="445" spans="4:11">
      <c r="D445" s="76" t="s">
        <v>349</v>
      </c>
      <c r="E445" s="7"/>
      <c r="F445" s="7"/>
      <c r="G445" s="77">
        <f>SUMIF(L225:L225, "", K225:K225)</f>
        <v/>
      </c>
      <c r="H445" s="78"/>
      <c r="I445" s="78"/>
      <c r="J445" s="78"/>
      <c r="K445" s="78"/>
    </row>
    <row r="446" spans="4:11">
      <c r="D446" s="72" t="s">
        <v>350</v>
      </c>
      <c r="E446" s="73"/>
      <c r="F446" s="73"/>
      <c r="G446" s="75">
        <f>SUMIF(L234:L270, "", K234:K270)</f>
        <v/>
      </c>
      <c r="H446" s="74"/>
      <c r="I446" s="74"/>
      <c r="J446" s="74"/>
      <c r="K446" s="74"/>
    </row>
    <row r="447" spans="4:11">
      <c r="D447" s="76" t="s">
        <v>351</v>
      </c>
      <c r="E447" s="7"/>
      <c r="F447" s="7"/>
      <c r="G447" s="77">
        <f>SUMIF(L234:L253, "", K234:K253)</f>
        <v/>
      </c>
      <c r="H447" s="78"/>
      <c r="I447" s="78"/>
      <c r="J447" s="78"/>
      <c r="K447" s="78"/>
    </row>
    <row r="448" spans="4:11">
      <c r="D448" s="76" t="s">
        <v>352</v>
      </c>
      <c r="E448" s="7"/>
      <c r="F448" s="7"/>
      <c r="G448" s="77">
        <f>SUMIF(L260:L270, "", K260:K270)</f>
        <v/>
      </c>
      <c r="H448" s="78"/>
      <c r="I448" s="78"/>
      <c r="J448" s="78"/>
      <c r="K448" s="78"/>
    </row>
    <row r="449" spans="1:11">
      <c r="D449" s="69" t="s">
        <v>353</v>
      </c>
      <c r="E449" s="70"/>
      <c r="F449" s="70"/>
      <c r="G449" s="71">
        <f>SUMIF(L287:L395, "", K287:K395)</f>
        <v/>
      </c>
      <c r="H449" s="71"/>
      <c r="I449" s="71"/>
      <c r="J449" s="71"/>
      <c r="K449" s="71"/>
    </row>
    <row r="450" spans="1:11">
      <c r="D450" s="72" t="s">
        <v>354</v>
      </c>
      <c r="E450" s="73"/>
      <c r="F450" s="73"/>
      <c r="G450" s="75">
        <f>SUMIF(L287:L309, "", K287:K309)</f>
        <v/>
      </c>
      <c r="H450" s="74"/>
      <c r="I450" s="74"/>
      <c r="J450" s="74"/>
      <c r="K450" s="74"/>
    </row>
    <row r="451" spans="1:11">
      <c r="D451" s="76" t="s">
        <v>355</v>
      </c>
      <c r="E451" s="7"/>
      <c r="F451" s="7"/>
      <c r="G451" s="77">
        <f>SUMIF(L287:L293, "", K287:K293)</f>
        <v/>
      </c>
      <c r="H451" s="78"/>
      <c r="I451" s="78"/>
      <c r="J451" s="78"/>
      <c r="K451" s="78"/>
    </row>
    <row r="452" spans="1:11">
      <c r="D452" s="76" t="s">
        <v>356</v>
      </c>
      <c r="E452" s="7"/>
      <c r="F452" s="7"/>
      <c r="G452" s="77">
        <f>SUMIF(L301:L301, "", K301:K301)</f>
        <v/>
      </c>
      <c r="H452" s="78"/>
      <c r="I452" s="78"/>
      <c r="J452" s="78"/>
      <c r="K452" s="78"/>
    </row>
    <row r="453" spans="1:11">
      <c r="D453" s="76" t="s">
        <v>357</v>
      </c>
      <c r="E453" s="7"/>
      <c r="F453" s="7"/>
      <c r="G453" s="77">
        <f>SUMIF(L309:L309, "", K309:K309)</f>
        <v/>
      </c>
      <c r="H453" s="78"/>
      <c r="I453" s="78"/>
      <c r="J453" s="78"/>
      <c r="K453" s="78"/>
    </row>
    <row r="454" spans="1:11" ht="27.75" customHeight="1">
      <c r="D454" s="72" t="s">
        <v>358</v>
      </c>
      <c r="E454" s="73"/>
      <c r="F454" s="73"/>
      <c r="G454" s="75">
        <f>SUMIF(L319:L363, "", K319:K363)</f>
        <v/>
      </c>
      <c r="H454" s="74"/>
      <c r="I454" s="74"/>
      <c r="J454" s="74"/>
      <c r="K454" s="74"/>
    </row>
    <row r="455" spans="1:11">
      <c r="D455" s="76" t="s">
        <v>359</v>
      </c>
      <c r="E455" s="7"/>
      <c r="F455" s="7"/>
      <c r="G455" s="77">
        <f>SUMIF(L319:L339, "", K319:K339)</f>
        <v/>
      </c>
      <c r="H455" s="78"/>
      <c r="I455" s="78"/>
      <c r="J455" s="78"/>
      <c r="K455" s="78"/>
    </row>
    <row r="456" spans="1:11">
      <c r="D456" s="76" t="s">
        <v>360</v>
      </c>
      <c r="E456" s="7"/>
      <c r="F456" s="7"/>
      <c r="G456" s="77">
        <f>SUMIF(L346:L351, "", K346:K351)</f>
        <v/>
      </c>
      <c r="H456" s="78"/>
      <c r="I456" s="78"/>
      <c r="J456" s="78"/>
      <c r="K456" s="78"/>
    </row>
    <row r="457" spans="1:11">
      <c r="D457" s="76" t="s">
        <v>361</v>
      </c>
      <c r="E457" s="7"/>
      <c r="F457" s="7"/>
      <c r="G457" s="77">
        <f>SUMIF(L358:L363, "", K358:K363)</f>
        <v/>
      </c>
      <c r="H457" s="78"/>
      <c r="I457" s="78"/>
      <c r="J457" s="78"/>
      <c r="K457" s="78"/>
    </row>
    <row r="458" spans="1:11" ht="27.75" customHeight="1">
      <c r="D458" s="72" t="s">
        <v>362</v>
      </c>
      <c r="E458" s="73"/>
      <c r="F458" s="73"/>
      <c r="G458" s="75">
        <f>SUMIF(L373:L395, "", K373:K395)</f>
        <v/>
      </c>
      <c r="H458" s="74"/>
      <c r="I458" s="74"/>
      <c r="J458" s="74"/>
      <c r="K458" s="74"/>
    </row>
    <row r="459" spans="1:11">
      <c r="D459" s="76" t="s">
        <v>363</v>
      </c>
      <c r="E459" s="7"/>
      <c r="F459" s="7"/>
      <c r="G459" s="77">
        <f>SUMIF(L373:L383, "", K373:K383)</f>
        <v/>
      </c>
      <c r="H459" s="78"/>
      <c r="I459" s="78"/>
      <c r="J459" s="78"/>
      <c r="K459" s="78"/>
    </row>
    <row r="460" spans="1:11">
      <c r="D460" s="76" t="s">
        <v>364</v>
      </c>
      <c r="E460" s="7"/>
      <c r="F460" s="7"/>
      <c r="G460" s="77">
        <f>SUMIF(L390:L395, "", K390:K395)</f>
        <v/>
      </c>
      <c r="H460" s="78"/>
      <c r="I460" s="78"/>
      <c r="J460" s="78"/>
      <c r="K460" s="78"/>
    </row>
    <row r="461" spans="1:11">
      <c r="D461" s="79" t="s">
        <v>365</v>
      </c>
      <c r="E461" s="80"/>
      <c r="F461" s="80"/>
      <c r="G461" s="81"/>
      <c r="H461" s="81"/>
      <c r="I461" s="81"/>
      <c r="J461" s="81"/>
      <c r="K461" s="82"/>
    </row>
    <row r="462" spans="1:11">
      <c r="D462" s="83"/>
      <c r="E462" s="3"/>
      <c r="F462" s="3"/>
      <c r="G462" s="3"/>
      <c r="H462" s="3"/>
      <c r="I462" s="3"/>
      <c r="J462" s="3"/>
      <c r="K462" s="84"/>
    </row>
    <row r="463" spans="1:11">
      <c r="A463" s="85"/>
      <c r="D463" s="86" t="s">
        <v>166</v>
      </c>
      <c r="E463" s="7"/>
      <c r="F463" s="7"/>
      <c r="G463" s="87">
        <f>SUMIF(L5:L404, IF(L4="","",L4), K5:K404)</f>
        <v/>
      </c>
      <c r="H463" s="88"/>
      <c r="I463" s="88"/>
      <c r="J463" s="88"/>
      <c r="K463" s="89"/>
    </row>
    <row r="464" spans="1:11">
      <c r="A464" s="85"/>
      <c r="D464" s="86" t="s">
        <v>167</v>
      </c>
      <c r="E464" s="7"/>
      <c r="F464" s="7"/>
      <c r="G464" s="87">
        <f>ROUND(SUMIF(L5:L404, IF(L4="","",L4), K5:K404) * 0.2, 2)</f>
        <v/>
      </c>
      <c r="H464" s="88"/>
      <c r="I464" s="88"/>
      <c r="J464" s="88"/>
      <c r="K464" s="89"/>
    </row>
    <row r="465" spans="4:11">
      <c r="D465" s="90" t="s">
        <v>168</v>
      </c>
      <c r="E465" s="91"/>
      <c r="F465" s="91"/>
      <c r="G465" s="92">
        <f>SUM(G463:G464)</f>
        <v/>
      </c>
      <c r="H465" s="93"/>
      <c r="I465" s="93"/>
      <c r="J465" s="93"/>
      <c r="K465" s="94"/>
    </row>
    <row r="466" spans="4:11">
      <c r="D466" s="73"/>
      <c r="E466" s="7"/>
      <c r="F466" s="7"/>
      <c r="G466" s="7"/>
      <c r="H466" s="7"/>
      <c r="I466" s="7"/>
      <c r="J466" s="7"/>
      <c r="K466" s="7"/>
    </row>
    <row r="467" spans="4:11">
      <c r="D467" s="95" t="s">
        <v>366</v>
      </c>
      <c r="E467" s="95"/>
      <c r="F467" s="95"/>
      <c r="G467" s="95"/>
      <c r="H467" s="95"/>
      <c r="I467" s="95"/>
      <c r="J467" s="95"/>
      <c r="K467" s="95"/>
    </row>
    <row r="468" spans="4:11">
      <c r="D468" s="96">
        <f>IF('Paramètres'!AA2&lt;&gt;"",'Paramètres'!AA2,"")</f>
        <v/>
      </c>
      <c r="E468" s="96"/>
      <c r="F468" s="96"/>
      <c r="G468" s="96"/>
      <c r="H468" s="96"/>
      <c r="I468" s="96"/>
      <c r="J468" s="96"/>
      <c r="K468" s="96"/>
    </row>
    <row r="469" spans="4:11">
      <c r="D469" s="96"/>
      <c r="E469" s="96"/>
      <c r="F469" s="96"/>
      <c r="G469" s="96"/>
      <c r="H469" s="96"/>
      <c r="I469" s="96"/>
      <c r="J469" s="96"/>
      <c r="K469" s="96"/>
    </row>
    <row r="470" spans="4:11" ht="56.7" customHeight="1">
      <c r="G470" s="97" t="s">
        <v>367</v>
      </c>
      <c r="H470" s="97"/>
      <c r="I470" s="97"/>
      <c r="J470" s="97"/>
      <c r="K470" s="97"/>
    </row>
    <row r="472" spans="4:11" ht="85.05" customHeight="1">
      <c r="D472" s="98" t="s">
        <v>368</v>
      </c>
      <c r="E472" s="98"/>
      <c r="G472" s="98" t="s">
        <v>369</v>
      </c>
      <c r="H472" s="98"/>
      <c r="I472" s="98"/>
      <c r="J472" s="98"/>
      <c r="K472" s="98"/>
    </row>
    <row r="473" spans="4:11">
      <c r="D473" s="99" t="s">
        <v>370</v>
      </c>
      <c r="E473" s="99"/>
      <c r="F473" s="99"/>
      <c r="G473" s="99"/>
      <c r="H473" s="99"/>
      <c r="I473" s="99"/>
      <c r="J473" s="99"/>
      <c r="K473" s="99"/>
    </row>
  </sheetData>
  <sheetProtection password="E95E" sheet="1" objects="1" selectLockedCells="1"/>
  <mergeCells count="478">
    <mergeCell ref="D3:F3"/>
    <mergeCell ref="D4:F4"/>
    <mergeCell ref="D5:F5"/>
    <mergeCell ref="D6:F6"/>
    <mergeCell ref="D7:J7"/>
    <mergeCell ref="D8:J8"/>
    <mergeCell ref="D10:F10"/>
    <mergeCell ref="D11:J11"/>
    <mergeCell ref="D13:F13"/>
    <mergeCell ref="D14:J14"/>
    <mergeCell ref="D15:J15"/>
    <mergeCell ref="D17:F17"/>
    <mergeCell ref="D18:J18"/>
    <mergeCell ref="D19:J19"/>
    <mergeCell ref="D20:J20"/>
    <mergeCell ref="D21:J21"/>
    <mergeCell ref="D22:J22"/>
    <mergeCell ref="D23:J23"/>
    <mergeCell ref="D24:J24"/>
    <mergeCell ref="D25:J25"/>
    <mergeCell ref="D27:F27"/>
    <mergeCell ref="D28:J28"/>
    <mergeCell ref="D29:J29"/>
    <mergeCell ref="D31:F31"/>
    <mergeCell ref="D32:J32"/>
    <mergeCell ref="D33:J33"/>
    <mergeCell ref="D35:F35"/>
    <mergeCell ref="D36:J36"/>
    <mergeCell ref="D37:J37"/>
    <mergeCell ref="D39:F39"/>
    <mergeCell ref="D40:J40"/>
    <mergeCell ref="D41:J41"/>
    <mergeCell ref="D43:F43"/>
    <mergeCell ref="D44:J44"/>
    <mergeCell ref="D45:J45"/>
    <mergeCell ref="D46:J46"/>
    <mergeCell ref="D48:F48"/>
    <mergeCell ref="D49:J49"/>
    <mergeCell ref="D50:J50"/>
    <mergeCell ref="D52:F52"/>
    <mergeCell ref="D53:J53"/>
    <mergeCell ref="D54:J54"/>
    <mergeCell ref="D56:F56"/>
    <mergeCell ref="D57:J57"/>
    <mergeCell ref="D58:J58"/>
    <mergeCell ref="D60:F60"/>
    <mergeCell ref="D61:J61"/>
    <mergeCell ref="D62:J62"/>
    <mergeCell ref="D64:F64"/>
    <mergeCell ref="D65:J65"/>
    <mergeCell ref="D67:F67"/>
    <mergeCell ref="D68:J68"/>
    <mergeCell ref="D69:J69"/>
    <mergeCell ref="D71:F71"/>
    <mergeCell ref="D72:J72"/>
    <mergeCell ref="D73:J73"/>
    <mergeCell ref="D75:F75"/>
    <mergeCell ref="D76:J76"/>
    <mergeCell ref="D77:J77"/>
    <mergeCell ref="D79:F79"/>
    <mergeCell ref="D80:J80"/>
    <mergeCell ref="D81:J81"/>
    <mergeCell ref="D83:F83"/>
    <mergeCell ref="D84:J84"/>
    <mergeCell ref="D85:J85"/>
    <mergeCell ref="D87:F87"/>
    <mergeCell ref="D88:J88"/>
    <mergeCell ref="D89:J89"/>
    <mergeCell ref="D91:F91"/>
    <mergeCell ref="D92:J92"/>
    <mergeCell ref="D93:J93"/>
    <mergeCell ref="D95:F95"/>
    <mergeCell ref="D96:J96"/>
    <mergeCell ref="D97:J97"/>
    <mergeCell ref="D99:F99"/>
    <mergeCell ref="D100:J100"/>
    <mergeCell ref="D101:J101"/>
    <mergeCell ref="D103:F103"/>
    <mergeCell ref="D104:J104"/>
    <mergeCell ref="D105:J105"/>
    <mergeCell ref="D107:F107"/>
    <mergeCell ref="D108:J108"/>
    <mergeCell ref="D109:J109"/>
    <mergeCell ref="D111:F111"/>
    <mergeCell ref="D112:J112"/>
    <mergeCell ref="D113:J113"/>
    <mergeCell ref="D116:F116"/>
    <mergeCell ref="D117:J117"/>
    <mergeCell ref="D118:F118"/>
    <mergeCell ref="D119:J119"/>
    <mergeCell ref="D120:J120"/>
    <mergeCell ref="D123:J123"/>
    <mergeCell ref="D124:J124"/>
    <mergeCell ref="D125:F125"/>
    <mergeCell ref="D126:J126"/>
    <mergeCell ref="D127:J127"/>
    <mergeCell ref="D129:J129"/>
    <mergeCell ref="D130:J130"/>
    <mergeCell ref="D131:F131"/>
    <mergeCell ref="D133:F133"/>
    <mergeCell ref="D134:J134"/>
    <mergeCell ref="D135:J135"/>
    <mergeCell ref="D138:J138"/>
    <mergeCell ref="D139:J139"/>
    <mergeCell ref="D140:F140"/>
    <mergeCell ref="D141:J141"/>
    <mergeCell ref="D142:J142"/>
    <mergeCell ref="D144:J144"/>
    <mergeCell ref="D145:J145"/>
    <mergeCell ref="D146:F146"/>
    <mergeCell ref="D148:F148"/>
    <mergeCell ref="D149:J149"/>
    <mergeCell ref="D150:J150"/>
    <mergeCell ref="D153:J153"/>
    <mergeCell ref="D154:J154"/>
    <mergeCell ref="D155:F155"/>
    <mergeCell ref="D156:J156"/>
    <mergeCell ref="D157:J157"/>
    <mergeCell ref="D159:J159"/>
    <mergeCell ref="D160:J160"/>
    <mergeCell ref="D161:F161"/>
    <mergeCell ref="D163:F163"/>
    <mergeCell ref="G164:K164"/>
    <mergeCell ref="D164:F164"/>
    <mergeCell ref="G165:K165"/>
    <mergeCell ref="D165:F165"/>
    <mergeCell ref="G166:K166"/>
    <mergeCell ref="D166:F166"/>
    <mergeCell ref="G167:K167"/>
    <mergeCell ref="D167:F167"/>
    <mergeCell ref="G168:K168"/>
    <mergeCell ref="D168:F168"/>
    <mergeCell ref="D169:F169"/>
    <mergeCell ref="D170:F170"/>
    <mergeCell ref="D171:F171"/>
    <mergeCell ref="D172:J172"/>
    <mergeCell ref="D173:J173"/>
    <mergeCell ref="D174:J174"/>
    <mergeCell ref="D175:J175"/>
    <mergeCell ref="D176:F176"/>
    <mergeCell ref="D177:J177"/>
    <mergeCell ref="D178:J178"/>
    <mergeCell ref="D179:J179"/>
    <mergeCell ref="D180:J180"/>
    <mergeCell ref="D181:F181"/>
    <mergeCell ref="D182:J182"/>
    <mergeCell ref="D183:J183"/>
    <mergeCell ref="D184:J184"/>
    <mergeCell ref="D185:F185"/>
    <mergeCell ref="D187:F187"/>
    <mergeCell ref="D188:J188"/>
    <mergeCell ref="D189:J189"/>
    <mergeCell ref="D190:J190"/>
    <mergeCell ref="D191:J191"/>
    <mergeCell ref="D192:F192"/>
    <mergeCell ref="D193:J193"/>
    <mergeCell ref="D194:J194"/>
    <mergeCell ref="D195:J195"/>
    <mergeCell ref="D196:J196"/>
    <mergeCell ref="D197:F197"/>
    <mergeCell ref="D198:J198"/>
    <mergeCell ref="D199:J199"/>
    <mergeCell ref="D200:J200"/>
    <mergeCell ref="D201:J201"/>
    <mergeCell ref="D202:F202"/>
    <mergeCell ref="D204:F204"/>
    <mergeCell ref="D205:J205"/>
    <mergeCell ref="D206:J206"/>
    <mergeCell ref="D207:J207"/>
    <mergeCell ref="D208:J208"/>
    <mergeCell ref="D209:F209"/>
    <mergeCell ref="D212:F212"/>
    <mergeCell ref="D213:F213"/>
    <mergeCell ref="D214:J214"/>
    <mergeCell ref="D215:J215"/>
    <mergeCell ref="D216:J216"/>
    <mergeCell ref="D217:J217"/>
    <mergeCell ref="D218:F218"/>
    <mergeCell ref="D220:F220"/>
    <mergeCell ref="D221:J221"/>
    <mergeCell ref="D222:J222"/>
    <mergeCell ref="D223:J223"/>
    <mergeCell ref="D224:J224"/>
    <mergeCell ref="D225:F225"/>
    <mergeCell ref="D228:F228"/>
    <mergeCell ref="D229:F229"/>
    <mergeCell ref="D230:J230"/>
    <mergeCell ref="D231:J231"/>
    <mergeCell ref="D232:J232"/>
    <mergeCell ref="D233:J233"/>
    <mergeCell ref="D234:F234"/>
    <mergeCell ref="D235:J235"/>
    <mergeCell ref="D236:J236"/>
    <mergeCell ref="D237:J237"/>
    <mergeCell ref="D238:J238"/>
    <mergeCell ref="D239:F239"/>
    <mergeCell ref="D240:J240"/>
    <mergeCell ref="D241:J241"/>
    <mergeCell ref="D242:J242"/>
    <mergeCell ref="D243:J243"/>
    <mergeCell ref="D244:F244"/>
    <mergeCell ref="D245:J245"/>
    <mergeCell ref="D246:J246"/>
    <mergeCell ref="D247:J247"/>
    <mergeCell ref="D248:J248"/>
    <mergeCell ref="D249:F249"/>
    <mergeCell ref="D250:J250"/>
    <mergeCell ref="D251:J251"/>
    <mergeCell ref="D252:J252"/>
    <mergeCell ref="D253:F253"/>
    <mergeCell ref="D255:F255"/>
    <mergeCell ref="D256:J256"/>
    <mergeCell ref="D257:J257"/>
    <mergeCell ref="D258:J258"/>
    <mergeCell ref="D259:J259"/>
    <mergeCell ref="D260:F260"/>
    <mergeCell ref="D261:J261"/>
    <mergeCell ref="D262:J262"/>
    <mergeCell ref="D263:J263"/>
    <mergeCell ref="D264:J264"/>
    <mergeCell ref="D265:F265"/>
    <mergeCell ref="D266:J266"/>
    <mergeCell ref="D267:J267"/>
    <mergeCell ref="D268:J268"/>
    <mergeCell ref="D269:J269"/>
    <mergeCell ref="D270:F270"/>
    <mergeCell ref="D273:F273"/>
    <mergeCell ref="G274:K274"/>
    <mergeCell ref="D274:F274"/>
    <mergeCell ref="G275:K275"/>
    <mergeCell ref="D275:F275"/>
    <mergeCell ref="G276:K276"/>
    <mergeCell ref="D276:F276"/>
    <mergeCell ref="G277:K277"/>
    <mergeCell ref="D277:F277"/>
    <mergeCell ref="G278:K278"/>
    <mergeCell ref="D278:F278"/>
    <mergeCell ref="D279:F279"/>
    <mergeCell ref="D280:F280"/>
    <mergeCell ref="D281:F281"/>
    <mergeCell ref="D282:J282"/>
    <mergeCell ref="D283:J283"/>
    <mergeCell ref="D285:J285"/>
    <mergeCell ref="D286:J286"/>
    <mergeCell ref="D287:F287"/>
    <mergeCell ref="D288:J288"/>
    <mergeCell ref="D289:J289"/>
    <mergeCell ref="D291:J291"/>
    <mergeCell ref="D292:J292"/>
    <mergeCell ref="D293:F293"/>
    <mergeCell ref="D295:F295"/>
    <mergeCell ref="D296:J296"/>
    <mergeCell ref="D297:J297"/>
    <mergeCell ref="D299:J299"/>
    <mergeCell ref="D300:J300"/>
    <mergeCell ref="D301:F301"/>
    <mergeCell ref="D303:F303"/>
    <mergeCell ref="D304:J304"/>
    <mergeCell ref="D305:J305"/>
    <mergeCell ref="D307:J307"/>
    <mergeCell ref="D308:J308"/>
    <mergeCell ref="D309:F309"/>
    <mergeCell ref="D312:F312"/>
    <mergeCell ref="D313:J313"/>
    <mergeCell ref="D314:F314"/>
    <mergeCell ref="D315:J315"/>
    <mergeCell ref="D316:J316"/>
    <mergeCell ref="D317:J317"/>
    <mergeCell ref="D318:J318"/>
    <mergeCell ref="D319:F319"/>
    <mergeCell ref="D320:J320"/>
    <mergeCell ref="D321:J321"/>
    <mergeCell ref="D322:J322"/>
    <mergeCell ref="D323:J323"/>
    <mergeCell ref="D324:F324"/>
    <mergeCell ref="D325:J325"/>
    <mergeCell ref="D326:J326"/>
    <mergeCell ref="D327:J327"/>
    <mergeCell ref="D328:J328"/>
    <mergeCell ref="D329:F329"/>
    <mergeCell ref="D330:J330"/>
    <mergeCell ref="D331:J331"/>
    <mergeCell ref="D332:J332"/>
    <mergeCell ref="D333:J333"/>
    <mergeCell ref="D334:F334"/>
    <mergeCell ref="D335:J335"/>
    <mergeCell ref="D336:J336"/>
    <mergeCell ref="D337:J337"/>
    <mergeCell ref="D338:J338"/>
    <mergeCell ref="D339:F339"/>
    <mergeCell ref="D341:F341"/>
    <mergeCell ref="D342:J342"/>
    <mergeCell ref="D343:J343"/>
    <mergeCell ref="D344:J344"/>
    <mergeCell ref="D345:J345"/>
    <mergeCell ref="D346:F346"/>
    <mergeCell ref="D347:J347"/>
    <mergeCell ref="D348:J348"/>
    <mergeCell ref="D349:J349"/>
    <mergeCell ref="D350:J350"/>
    <mergeCell ref="D351:F351"/>
    <mergeCell ref="D353:F353"/>
    <mergeCell ref="D354:J354"/>
    <mergeCell ref="D355:J355"/>
    <mergeCell ref="D356:J356"/>
    <mergeCell ref="D357:J357"/>
    <mergeCell ref="D358:F358"/>
    <mergeCell ref="D359:J359"/>
    <mergeCell ref="D360:J360"/>
    <mergeCell ref="D361:J361"/>
    <mergeCell ref="D362:J362"/>
    <mergeCell ref="D363:F363"/>
    <mergeCell ref="D366:F366"/>
    <mergeCell ref="D367:J367"/>
    <mergeCell ref="D368:F368"/>
    <mergeCell ref="D369:J369"/>
    <mergeCell ref="D370:J370"/>
    <mergeCell ref="D371:J371"/>
    <mergeCell ref="D372:J372"/>
    <mergeCell ref="D373:F373"/>
    <mergeCell ref="D374:J374"/>
    <mergeCell ref="D375:J375"/>
    <mergeCell ref="D376:J376"/>
    <mergeCell ref="D377:J377"/>
    <mergeCell ref="D378:F378"/>
    <mergeCell ref="D379:J379"/>
    <mergeCell ref="D380:J380"/>
    <mergeCell ref="D381:J381"/>
    <mergeCell ref="D382:J382"/>
    <mergeCell ref="D383:F383"/>
    <mergeCell ref="D385:F385"/>
    <mergeCell ref="D386:J386"/>
    <mergeCell ref="D387:J387"/>
    <mergeCell ref="D388:J388"/>
    <mergeCell ref="D389:J389"/>
    <mergeCell ref="D390:F390"/>
    <mergeCell ref="D391:J391"/>
    <mergeCell ref="D392:J392"/>
    <mergeCell ref="D393:J393"/>
    <mergeCell ref="D394:J394"/>
    <mergeCell ref="D395:F395"/>
    <mergeCell ref="D398:F398"/>
    <mergeCell ref="G399:K399"/>
    <mergeCell ref="D399:F399"/>
    <mergeCell ref="G400:K400"/>
    <mergeCell ref="D400:F400"/>
    <mergeCell ref="G401:K401"/>
    <mergeCell ref="D401:F401"/>
    <mergeCell ref="G402:K402"/>
    <mergeCell ref="D402:F402"/>
    <mergeCell ref="G403:K403"/>
    <mergeCell ref="D403:F403"/>
    <mergeCell ref="D404:K404"/>
    <mergeCell ref="D406:K406"/>
    <mergeCell ref="G407:K407"/>
    <mergeCell ref="D407:F407"/>
    <mergeCell ref="G408:K408"/>
    <mergeCell ref="D408:F408"/>
    <mergeCell ref="G409:K409"/>
    <mergeCell ref="D409:F409"/>
    <mergeCell ref="G410:K410"/>
    <mergeCell ref="D410:F410"/>
    <mergeCell ref="G411:K411"/>
    <mergeCell ref="D411:F411"/>
    <mergeCell ref="G412:K412"/>
    <mergeCell ref="D412:F412"/>
    <mergeCell ref="G413:K413"/>
    <mergeCell ref="D413:F413"/>
    <mergeCell ref="G414:K414"/>
    <mergeCell ref="D414:F414"/>
    <mergeCell ref="G415:K415"/>
    <mergeCell ref="D415:F415"/>
    <mergeCell ref="G416:K416"/>
    <mergeCell ref="D416:F416"/>
    <mergeCell ref="G417:K417"/>
    <mergeCell ref="D417:F417"/>
    <mergeCell ref="G418:K418"/>
    <mergeCell ref="D418:F418"/>
    <mergeCell ref="G419:K419"/>
    <mergeCell ref="D419:F419"/>
    <mergeCell ref="G420:K420"/>
    <mergeCell ref="D420:F420"/>
    <mergeCell ref="G421:K421"/>
    <mergeCell ref="D421:F421"/>
    <mergeCell ref="G422:K422"/>
    <mergeCell ref="D422:F422"/>
    <mergeCell ref="G423:K423"/>
    <mergeCell ref="D423:F423"/>
    <mergeCell ref="G424:K424"/>
    <mergeCell ref="D424:F424"/>
    <mergeCell ref="G425:K425"/>
    <mergeCell ref="D425:F425"/>
    <mergeCell ref="G426:K426"/>
    <mergeCell ref="D426:F426"/>
    <mergeCell ref="G427:K427"/>
    <mergeCell ref="D427:F427"/>
    <mergeCell ref="G428:K428"/>
    <mergeCell ref="D428:F428"/>
    <mergeCell ref="G429:K429"/>
    <mergeCell ref="D429:F429"/>
    <mergeCell ref="G430:K430"/>
    <mergeCell ref="D430:F430"/>
    <mergeCell ref="G431:K431"/>
    <mergeCell ref="D431:F431"/>
    <mergeCell ref="G432:K432"/>
    <mergeCell ref="D432:F432"/>
    <mergeCell ref="G433:K433"/>
    <mergeCell ref="D433:F433"/>
    <mergeCell ref="G434:K434"/>
    <mergeCell ref="D434:F434"/>
    <mergeCell ref="G435:K435"/>
    <mergeCell ref="D435:F435"/>
    <mergeCell ref="G436:K436"/>
    <mergeCell ref="D436:F436"/>
    <mergeCell ref="G437:K437"/>
    <mergeCell ref="D437:F437"/>
    <mergeCell ref="G438:K438"/>
    <mergeCell ref="D438:F438"/>
    <mergeCell ref="G439:K439"/>
    <mergeCell ref="D439:F439"/>
    <mergeCell ref="G440:K440"/>
    <mergeCell ref="D440:F440"/>
    <mergeCell ref="G441:K441"/>
    <mergeCell ref="D441:F441"/>
    <mergeCell ref="G442:K442"/>
    <mergeCell ref="D442:F442"/>
    <mergeCell ref="G443:K443"/>
    <mergeCell ref="D443:F443"/>
    <mergeCell ref="G444:K444"/>
    <mergeCell ref="D444:F444"/>
    <mergeCell ref="G445:K445"/>
    <mergeCell ref="D445:F445"/>
    <mergeCell ref="G446:K446"/>
    <mergeCell ref="D446:F446"/>
    <mergeCell ref="G447:K447"/>
    <mergeCell ref="D447:F447"/>
    <mergeCell ref="G448:K448"/>
    <mergeCell ref="D448:F448"/>
    <mergeCell ref="G449:K449"/>
    <mergeCell ref="D449:F449"/>
    <mergeCell ref="G450:K450"/>
    <mergeCell ref="D450:F450"/>
    <mergeCell ref="G451:K451"/>
    <mergeCell ref="D451:F451"/>
    <mergeCell ref="G452:K452"/>
    <mergeCell ref="D452:F452"/>
    <mergeCell ref="G453:K453"/>
    <mergeCell ref="D453:F453"/>
    <mergeCell ref="G454:K454"/>
    <mergeCell ref="D454:F454"/>
    <mergeCell ref="G455:K455"/>
    <mergeCell ref="D455:F455"/>
    <mergeCell ref="G456:K456"/>
    <mergeCell ref="D456:F456"/>
    <mergeCell ref="G457:K457"/>
    <mergeCell ref="D457:F457"/>
    <mergeCell ref="G458:K458"/>
    <mergeCell ref="D458:F458"/>
    <mergeCell ref="G459:K459"/>
    <mergeCell ref="D459:F459"/>
    <mergeCell ref="G460:K460"/>
    <mergeCell ref="D460:F460"/>
    <mergeCell ref="D461:F461"/>
    <mergeCell ref="D462:K462"/>
    <mergeCell ref="D463:F463"/>
    <mergeCell ref="G463:K463"/>
    <mergeCell ref="D464:F464"/>
    <mergeCell ref="G464:K464"/>
    <mergeCell ref="D465:F465"/>
    <mergeCell ref="G465:K465"/>
    <mergeCell ref="D466:K466"/>
    <mergeCell ref="D467:K467"/>
    <mergeCell ref="D468:K468"/>
    <mergeCell ref="D469:K469"/>
    <mergeCell ref="G470:K470"/>
    <mergeCell ref="D472:E472"/>
    <mergeCell ref="G472:K472"/>
    <mergeCell ref="D473:K473"/>
  </mergeCells>
  <pageMargins left="0.5511811023622" right="0.5511811023622" top="0.5511811023622" bottom="0.5511811023622" header="0.23622047244094" footer="0.23622047244094"/>
  <pageSetup paperSize="9" fitToHeight="0" orientation="portrait"/>
  <headerFooter>
    <oddHeader>&amp;L2259 - AMENAGEMENT DU SITE FRANCE TRAVAIL VALENCE HUGO
318, Avenue Victor Hugo - 26000 VALENCE&amp;RAppel d'offre - Lot n°4 CLOISONS MODULAIRES ALUMINIUM 
DQE - Edition du 9/07/2025</oddHeader>
    <oddFooter>&amp;CEdition du 9/07/2025&amp;RPage &amp;P/&amp;N</oddFooter>
  </headerFooter>
</worksheet>
</file>

<file path=xl/worksheets/sheet3.xml><?xml version="1.0" encoding="utf-8"?>
<worksheet xmlns="http://schemas.openxmlformats.org/spreadsheetml/2006/main" xmlns:r="http://schemas.openxmlformats.org/officeDocument/2006/relationships">
  <sheetPr>
    <outlinePr summaryBelow="0" summaryRight="0"/>
  </sheetPr>
  <dimension ref="A1:AA98"/>
  <sheetViews>
    <sheetView showGridLines="0" workbookViewId="0"/>
  </sheetViews>
  <sheetFormatPr defaultRowHeight="12.75" customHeight="1"/>
  <cols>
    <col min="1" max="1" width="11.42578125" customWidth="1"/>
    <col min="2" max="2" width="35" customWidth="1"/>
    <col min="3" max="10" width="11.42578125" customWidth="1"/>
  </cols>
  <sheetData>
    <row r="1" spans="1:27" ht="12.75" customHeight="1">
      <c r="B1" s="70" t="s">
        <v>371</v>
      </c>
      <c r="AA1" s="7">
        <f>IF('AO'!G465&lt;&gt;"",'AO'!G465,"0")</f>
        <v/>
      </c>
    </row>
    <row r="2" spans="1:27" ht="12.75" customHeight="1">
      <c r="AA2" s="7">
        <f>UPPER(MID(AA98,1,1))&amp;MID(AA98,2,168)</f>
        <v/>
      </c>
    </row>
    <row r="3" spans="1:27" ht="25.5" customHeight="1">
      <c r="A3" s="100" t="s">
        <v>372</v>
      </c>
      <c r="B3" s="97" t="s">
        <v>373</v>
      </c>
      <c r="C3" s="101" t="s">
        <v>398</v>
      </c>
      <c r="D3" s="101"/>
      <c r="E3" s="101"/>
      <c r="F3" s="101"/>
      <c r="G3" s="101"/>
      <c r="H3" s="101"/>
      <c r="I3" s="101"/>
      <c r="J3" s="101"/>
      <c r="AA3" s="7">
        <f>INT(AA1/1000000)</f>
        <v/>
      </c>
    </row>
    <row r="4" spans="1:27" ht="12.75" customHeight="1">
      <c r="AA4" s="7">
        <f>INT((AA1-AA3*1000000)/1000)</f>
        <v/>
      </c>
    </row>
    <row r="5" spans="1:27" ht="25.5" customHeight="1">
      <c r="A5" s="100" t="s">
        <v>374</v>
      </c>
      <c r="B5" s="97" t="s">
        <v>375</v>
      </c>
      <c r="C5" s="101" t="s">
        <v>399</v>
      </c>
      <c r="D5" s="101"/>
      <c r="E5" s="101"/>
      <c r="F5" s="101"/>
      <c r="G5" s="101"/>
      <c r="H5" s="101"/>
      <c r="I5" s="101"/>
      <c r="J5" s="101"/>
      <c r="AA5" s="7">
        <f>INT(AA1-AA3*1000000-AA4*1000)</f>
        <v/>
      </c>
    </row>
    <row r="6" spans="1:27" ht="12.75" customHeight="1">
      <c r="AA6" s="7">
        <f>ROUND(AA1-AA3*1000000-AA4*1000-AA5,2)*100</f>
        <v/>
      </c>
    </row>
    <row r="7" spans="1:27" ht="12.75" customHeight="1">
      <c r="A7" s="100" t="s">
        <v>384</v>
      </c>
      <c r="B7" s="97" t="s">
        <v>385</v>
      </c>
      <c r="C7" s="101">
        <v>2259</v>
      </c>
      <c r="AA7" s="7">
        <f>AA3-AA12*100</f>
        <v/>
      </c>
    </row>
    <row r="8" spans="1:27" ht="12.75" customHeight="1">
      <c r="AA8" s="7">
        <f>0</f>
        <v/>
      </c>
    </row>
    <row r="9" spans="1:27" ht="12.75" customHeight="1">
      <c r="A9" s="100" t="s">
        <v>386</v>
      </c>
      <c r="B9" s="97" t="s">
        <v>387</v>
      </c>
      <c r="C9" s="101" t="s">
        <v>39</v>
      </c>
      <c r="AA9" s="7">
        <f>AA4-AA15*100</f>
        <v/>
      </c>
    </row>
    <row r="10" spans="1:27" ht="12.75" customHeight="1">
      <c r="AA10" s="7">
        <f>ROUND(AA5-AA18*100,0)</f>
        <v/>
      </c>
    </row>
    <row r="11" spans="1:27" ht="25.5" customHeight="1">
      <c r="A11" s="100" t="s">
        <v>376</v>
      </c>
      <c r="B11" s="97" t="s">
        <v>377</v>
      </c>
      <c r="C11" s="101" t="s">
        <v>40</v>
      </c>
      <c r="D11" s="101"/>
      <c r="E11" s="101"/>
      <c r="F11" s="101"/>
      <c r="G11" s="101"/>
      <c r="H11" s="101"/>
      <c r="I11" s="101"/>
      <c r="J11" s="101"/>
      <c r="AA11" s="7">
        <f>AA6</f>
        <v/>
      </c>
    </row>
    <row r="12" spans="1:27" ht="12.75" customHeight="1">
      <c r="AA12" s="7">
        <f>INT(AA3/100)</f>
        <v/>
      </c>
    </row>
    <row r="13" spans="1:27" ht="12.75" customHeight="1">
      <c r="A13" s="100" t="s">
        <v>388</v>
      </c>
      <c r="B13" s="97" t="s">
        <v>389</v>
      </c>
      <c r="C13" s="101" t="s">
        <v>400</v>
      </c>
      <c r="AA13" s="7">
        <f>INT((AA3-AA12*100)/10)</f>
        <v/>
      </c>
    </row>
    <row r="14" spans="1:27" ht="12.75" customHeight="1">
      <c r="AA14" s="7">
        <f>AA3-AA12*100-AA13*10</f>
        <v/>
      </c>
    </row>
    <row r="15" spans="1:27" ht="12.75" customHeight="1">
      <c r="A15" s="100" t="s">
        <v>390</v>
      </c>
      <c r="B15" s="97" t="s">
        <v>391</v>
      </c>
      <c r="C15" s="101" t="s">
        <v>401</v>
      </c>
      <c r="AA15" s="7">
        <f>INT(AA4/100)</f>
        <v/>
      </c>
    </row>
    <row r="16" spans="1:27" ht="12.75" customHeight="1">
      <c r="AA16" s="7">
        <f>INT((AA4-AA15*100)/10)</f>
        <v/>
      </c>
    </row>
    <row r="17" spans="1:27" ht="12.75" customHeight="1">
      <c r="A17" s="100" t="s">
        <v>392</v>
      </c>
      <c r="B17" s="97" t="s">
        <v>393</v>
      </c>
      <c r="C17" s="101" t="s">
        <v>402</v>
      </c>
      <c r="AA17" s="7">
        <f>AA4-AA15*100-AA16*10</f>
        <v/>
      </c>
    </row>
    <row r="18" spans="1:27" ht="12.75" customHeight="1">
      <c r="AA18" s="7">
        <f>INT(AA5/100)</f>
        <v/>
      </c>
    </row>
    <row r="19" spans="1:27" ht="12.75" customHeight="1">
      <c r="C19" s="102">
        <v>0.2</v>
      </c>
      <c r="E19" s="103" t="s">
        <v>394</v>
      </c>
      <c r="AA19" s="7">
        <f>INT((AA5-AA18*100)/10)</f>
        <v/>
      </c>
    </row>
    <row r="20" spans="1:27" ht="12.75" customHeight="1">
      <c r="C20" s="104">
        <v>0.055</v>
      </c>
      <c r="E20" s="103" t="s">
        <v>395</v>
      </c>
      <c r="AA20" s="7">
        <f>AA5-AA18*100-AA19*10</f>
        <v/>
      </c>
    </row>
    <row r="21" spans="1:27" ht="12.75" customHeight="1">
      <c r="C21" s="104">
        <v>0</v>
      </c>
      <c r="E21" s="103" t="s">
        <v>396</v>
      </c>
      <c r="AA21" s="7">
        <f>INT(AA6/10)</f>
        <v/>
      </c>
    </row>
    <row r="22" spans="1:27" ht="12.75" customHeight="1">
      <c r="C22" s="105">
        <v>0</v>
      </c>
      <c r="E22" s="103" t="s">
        <v>397</v>
      </c>
      <c r="AA22" s="7">
        <f>ROUND(AA6-AA21*10,0)</f>
        <v/>
      </c>
    </row>
    <row r="23" spans="1:27" ht="12.75" customHeight="1">
      <c r="AA23" s="7">
        <f>IF(AA12=0,"",IF(AA12=1,"",IF(AA12=2,"deux ",IF(AA12=3,"trois ",IF(AA12=4,"quatre ",IF(AA12=5,"cinq ",AA42))))))</f>
        <v/>
      </c>
    </row>
    <row r="24" spans="1:27" ht="12.75" customHeight="1">
      <c r="A24" s="100" t="s">
        <v>378</v>
      </c>
      <c r="B24" s="97" t="s">
        <v>379</v>
      </c>
      <c r="C24" s="101" t="s">
        <v>403</v>
      </c>
      <c r="D24" s="101"/>
      <c r="E24" s="101"/>
      <c r="F24" s="101"/>
      <c r="G24" s="101"/>
      <c r="H24" s="101"/>
      <c r="I24" s="101"/>
      <c r="J24" s="101"/>
      <c r="AA24" s="7">
        <f>IF(AA12=0,"",IF(AA12&lt;2,"cent ",AA43))</f>
        <v/>
      </c>
    </row>
    <row r="25" spans="1:27" ht="12.75" customHeight="1">
      <c r="AA25" s="7">
        <f>IF(AA13=1,AA44,IF(AA13=7,AA64,IF(AA13=9,AA80,AA89)))</f>
        <v/>
      </c>
    </row>
    <row r="26" spans="1:27" ht="12.75" customHeight="1">
      <c r="A26" s="100" t="s">
        <v>380</v>
      </c>
      <c r="B26" s="97" t="s">
        <v>381</v>
      </c>
      <c r="C26" s="101" t="s">
        <v>404</v>
      </c>
      <c r="D26" s="101"/>
      <c r="E26" s="101"/>
      <c r="F26" s="101"/>
      <c r="G26" s="101"/>
      <c r="H26" s="101"/>
      <c r="I26" s="101"/>
      <c r="J26" s="101"/>
      <c r="AA26" s="7">
        <f>IF(AA7=11,"",IF(AA7=12,"",IF(AA7=13,"",IF(AA7=14,"",IF(AA7=15,"",IF(AA7=16,"",AA45))))))</f>
        <v/>
      </c>
    </row>
    <row r="27" spans="1:27" ht="12.75" customHeight="1">
      <c r="AA27" s="7">
        <f>IF(AA3=0,"",IF(AA3&lt;2,"million ","millions "))</f>
        <v/>
      </c>
    </row>
    <row r="28" spans="1:27" ht="12.75" customHeight="1">
      <c r="A28" s="100" t="s">
        <v>382</v>
      </c>
      <c r="B28" s="97" t="s">
        <v>383</v>
      </c>
      <c r="C28" s="101"/>
      <c r="D28" s="101"/>
      <c r="E28" s="101"/>
      <c r="F28" s="101"/>
      <c r="G28" s="101"/>
      <c r="H28" s="101"/>
      <c r="I28" s="101"/>
      <c r="J28" s="101"/>
      <c r="AA28" s="7">
        <f>IF(AA8=1,"",IF(AA15=0,"",IF(AA15=1,"",IF(AA15=2,"deux ",IF(AA15=3,"trois ",IF(AA15=4,"quatre ",IF(AA15=5,"cinq ",AA46)))))))</f>
        <v/>
      </c>
    </row>
    <row r="29" spans="1:27" ht="12.75" customHeight="1">
      <c r="AA29" s="7">
        <f>IF(AA15=0,"",IF(AA15&lt;2,"cent ",AA47))</f>
        <v/>
      </c>
    </row>
    <row r="30" spans="1:27" ht="12.75" customHeight="1">
      <c r="AA30" s="7">
        <f>IF(AA16=1,AA48,IF(AA16=7,AA66,IF(AA16=9,AA81,AA90)))</f>
        <v/>
      </c>
    </row>
    <row r="31" spans="1:27" ht="12.75" customHeight="1">
      <c r="AA31" s="7">
        <f>IF(AA4=1,"",AA49)</f>
        <v/>
      </c>
    </row>
    <row r="32" spans="1:27" ht="12.75" customHeight="1">
      <c r="AA32" s="7">
        <f>IF(AA4&gt;0,"mille ","")</f>
        <v/>
      </c>
    </row>
    <row r="33" spans="27:27" ht="12.75" customHeight="1">
      <c r="AA33" s="7">
        <f>IF(INT(AA1)=0,"zéro ",IF(AA18=0,"",IF(AA18=1,"",IF(AA18=2,"deux ",IF(AA18=3,"trois ",IF(AA18=4,"quatre ",IF(AA18=5,"cinq ",AA50)))))))</f>
        <v/>
      </c>
    </row>
    <row r="34" spans="27:27" ht="12.75" customHeight="1">
      <c r="AA34" s="7">
        <f>IF(AA18=0,"",IF(AA18&lt;2,"cent ",AA51))</f>
        <v/>
      </c>
    </row>
    <row r="35" spans="27:27" ht="12.75" customHeight="1">
      <c r="AA35" s="7">
        <f>IF(AA19=1,AA52,IF(AA19=7,AA68,IF(AA19=9,AA83,AA91)))</f>
        <v/>
      </c>
    </row>
    <row r="36" spans="27:27" ht="12.75" customHeight="1">
      <c r="AA36" s="7">
        <f>IF(AA10=11,"",IF(AA10=12,"",IF(AA10=13,"",IF(AA10=14,"",IF(AA10=15,"",IF(AA10=16,"",AA53))))))</f>
        <v/>
      </c>
    </row>
    <row r="37" spans="27:27" ht="12.75" customHeight="1">
      <c r="AA37" s="7">
        <f>IF(INT(AA1&lt;2),"euro ","euros ")</f>
        <v/>
      </c>
    </row>
    <row r="38" spans="27:27" ht="12.75" customHeight="1">
      <c r="AA38" s="7">
        <f>IF(AA6&gt;0,"et ","")</f>
        <v/>
      </c>
    </row>
    <row r="39" spans="27:27" ht="12.75" customHeight="1">
      <c r="AA39" s="7">
        <f>IF(AA21=1,AA54,IF(AA21=7,AA70,IF(AA21=9,AA84,AA92)))</f>
        <v/>
      </c>
    </row>
    <row r="40" spans="27:27" ht="12.75" customHeight="1">
      <c r="AA40" s="7">
        <f>IF(AA11=11,"",IF(AA11=12,"",IF(AA11=13,"",IF(AA11=14,"",IF(AA11=15,"",IF(AA11=16,"",AA55))))))</f>
        <v/>
      </c>
    </row>
    <row r="41" spans="27:27" ht="12.75" customHeight="1">
      <c r="AA41" s="7">
        <f>IF(AA6=0,"",IF(AA6&lt;2,"centime","centimes"))</f>
        <v/>
      </c>
    </row>
    <row r="42" spans="27:27" ht="12.75" customHeight="1">
      <c r="AA42" s="7">
        <f>IF(AA3=0," ",IF(AA12=6,"six ",IF(AA12=7,"sept ",IF(AA12=8,"huit ",IF(AA12=9,"neuf ",)))))</f>
        <v/>
      </c>
    </row>
    <row r="43" spans="27:27" ht="12.75" customHeight="1">
      <c r="AA43" s="7">
        <f>IF(AA7&gt;0,"cent ", "cents ")</f>
        <v/>
      </c>
    </row>
    <row r="44" spans="27:27" ht="12.75" customHeight="1">
      <c r="AA44" s="7">
        <f>IF(AA7=10,"dix ",IF(AA7=11,"onze ",IF(AA7=12,"douze ",IF(AA7=13,"treize ",IF(AA7=14,"quatorze ",IF(AA7=15,"quinze ",AA56))))))</f>
        <v/>
      </c>
    </row>
    <row r="45" spans="27:27" ht="12.75" customHeight="1">
      <c r="AA45" s="7">
        <f>IF(AA7=17,"",IF(AA7=18,"",IF(AA7=19,"",AA57)))</f>
        <v/>
      </c>
    </row>
    <row r="46" spans="27:27" ht="12.75" customHeight="1">
      <c r="AA46" s="7">
        <f>IF(AA15=6,"six ",IF(AA15=7,"sept ",IF(AA15=8,"huit ",IF(AA15=9,"neuf ",))))</f>
        <v/>
      </c>
    </row>
    <row r="47" spans="27:27" ht="12.75" customHeight="1">
      <c r="AA47" s="7">
        <f>IF(AA9&gt;0,"cent ", "cents ")</f>
        <v/>
      </c>
    </row>
    <row r="48" spans="27:27" ht="12.75" customHeight="1">
      <c r="AA48" s="7">
        <f>IF(AA9=10,"dix ",IF(AA9=11,"onze ",IF(AA9=12,"douze ",IF(AA9=13,"treize ",IF(AA9=14,"quatorze ",IF(AA9=15,"quinze ",AA58))))))</f>
        <v/>
      </c>
    </row>
    <row r="49" spans="27:27" ht="12.75" customHeight="1">
      <c r="AA49" s="7">
        <f>IF(AA9=11,"",IF(AA9=12,"",IF(AA9=13,"",IF(AA9=14,"",IF(AA9=15,"",IF(AA9=16,"",AA59))))))</f>
        <v/>
      </c>
    </row>
    <row r="50" spans="27:27" ht="12.75" customHeight="1">
      <c r="AA50" s="7">
        <f>IF(AA18=6,"six ",IF(AA18=7,"sept ",IF(AA18=8,"huit ",IF(AA18=9,"neuf ",))))</f>
        <v/>
      </c>
    </row>
    <row r="51" spans="27:27" ht="12.75" customHeight="1">
      <c r="AA51" s="7">
        <f>IF(AA10&gt;0,"cent ", "cents ")</f>
        <v/>
      </c>
    </row>
    <row r="52" spans="27:27" ht="12.75" customHeight="1">
      <c r="AA52" s="7">
        <f>IF(AA10=10,"dix ",IF(AA10=11,"onze ",IF(AA10=12,"douze ",IF(AA10=13,"treize ",IF(AA10=14,"quatorze ",IF(AA10=15,"quinze ",AA60))))))</f>
        <v/>
      </c>
    </row>
    <row r="53" spans="27:27" ht="12.75" customHeight="1">
      <c r="AA53" s="7">
        <f>IF(AA10=17,"",IF(AA10=18,"",IF(AA10=19,"",AA61)))</f>
        <v/>
      </c>
    </row>
    <row r="54" spans="27:27" ht="12.75" customHeight="1">
      <c r="AA54" s="7">
        <f>IF(AA11=10,"dix ",IF(AA11=11,"onze ",IF(AA11=12,"douze ",IF(AA11=13,"treize ",IF(AA11=14,"quatorze ",IF(AA11=15,"quinze ",AA62))))))</f>
        <v/>
      </c>
    </row>
    <row r="55" spans="27:27" ht="12.75" customHeight="1">
      <c r="AA55" s="7">
        <f>IF(AA11=17,"",IF(AA11=18,"",IF(AA11=19,"",AA63)))</f>
        <v/>
      </c>
    </row>
    <row r="56" spans="27:27" ht="12.75" customHeight="1">
      <c r="AA56" s="7">
        <f>IF(AA7=16,"seize ",IF(AA7=17,"dix-sept ",IF(AA7=18,"dix-huit ",IF(AA7=19,"dix-neuf ",AA64))))</f>
        <v/>
      </c>
    </row>
    <row r="57" spans="27:27" ht="12.75" customHeight="1">
      <c r="AA57" s="7">
        <f>IF(AA7=21,"et un ",IF(AA7=31,"et un ",IF(AA7=41,"et un ",IF(AA7=51,"et un ",IF(AA7=61,"et un ",AA65)))))</f>
        <v/>
      </c>
    </row>
    <row r="58" spans="27:27" ht="12.75" customHeight="1">
      <c r="AA58" s="7">
        <f>IF(AA9=16,"seize ",IF(AA9=17,"dix-sept ",IF(AA9=18,"dix-huit ",IF(AA9=19,"dix-neuf ",AA66))))</f>
        <v/>
      </c>
    </row>
    <row r="59" spans="27:27" ht="12.75" customHeight="1">
      <c r="AA59" s="7">
        <f>IF(AA9=17,"",IF(AA9=18,"",IF(AA9=19,"",AA67)))</f>
        <v/>
      </c>
    </row>
    <row r="60" spans="27:27" ht="12.75" customHeight="1">
      <c r="AA60" s="7">
        <f>IF(AA10=16,"seize ",IF(AA10=17,"dix-sept ",IF(AA10=18,"dix-huit ",IF(AA10=19,"dix-neuf ",AA68))))</f>
        <v/>
      </c>
    </row>
    <row r="61" spans="27:27" ht="12.75" customHeight="1">
      <c r="AA61" s="7">
        <f>IF(AA10=21,"et un ",IF(AA10=31,"et un ",IF(AA10=41,"et un ",IF(AA10=51,"et un ",IF(AA10=61,"et un ",AA69)))))</f>
        <v/>
      </c>
    </row>
    <row r="62" spans="27:27" ht="12.75" customHeight="1">
      <c r="AA62" s="7">
        <f>IF(AA11=16,"seize ",IF(AA11=17,"dix-sept ",IF(AA11=18,"dix-huit ",IF(AA11=19,"dix-neuf ",AA70))))</f>
        <v/>
      </c>
    </row>
    <row r="63" spans="27:27" ht="12.75" customHeight="1">
      <c r="AA63" s="7">
        <f>IF(AA11=21,"et un ",IF(AA11=31,"et un ",IF(AA11=41,"et un ",IF(AA11=51,"et un ",IF(AA11=61,"et un ",AA71)))))</f>
        <v/>
      </c>
    </row>
    <row r="64" spans="27:27" ht="12.75" customHeight="1">
      <c r="AA64" s="7">
        <f>IF(AA7=70,"soixante-dix ",IF(AA7=71,"soixante et onze ",IF(AA7=72,"soixante-douze ",IF(AA7=73,"soixante-treize ",IF(AA7=74,"soixante-quatorze ",IF(AA7=75,"soixante-quinze ",AA72))))))</f>
        <v/>
      </c>
    </row>
    <row r="65" spans="27:27" ht="12.75" customHeight="1">
      <c r="AA65" s="7">
        <f>IF(AA13=9,"",IF(AA13=7,"",IF(AA14=0,"",IF(AA14=1,"un ",IF(AA14=2,"deux ",IF(AA14=3,"trois ",IF(AA14=4,"quatre ",IF(AA14=5,"cinq ",AA73))))))))</f>
        <v/>
      </c>
    </row>
    <row r="66" spans="27:27" ht="12.75" customHeight="1">
      <c r="AA66" s="7">
        <f>IF(AA9=70,"soixante-dix ",IF(AA9=71,"soixante et onze ",IF(AA9=72,"soixante-douze ",IF(AA9=73,"soixante-treize ",IF(AA9=74,"soixante-quatorze ",IF(AA9=75,"soixante-quinze ",AA74))))))</f>
        <v/>
      </c>
    </row>
    <row r="67" spans="27:27" ht="12.75" customHeight="1">
      <c r="AA67" s="7">
        <f>IF(AA9=21,"et un ",IF(AA9=31,"et un ",IF(AA9=41,"et un ",IF(AA9=51,"et un ",IF(AA9=61,"et un ",AA75)))))</f>
        <v/>
      </c>
    </row>
    <row r="68" spans="27:27" ht="12.75" customHeight="1">
      <c r="AA68" s="7">
        <f>IF(AA10=70,"soixante-dix ",IF(AA10=71,"soixante et onze ",IF(AA10=72,"soixante-douze ",IF(AA10=73,"soixante-treize ",IF(AA10=74,"soixante-quatorze ",IF(AA10=75,"soixante-quinze ",AA76))))))</f>
        <v/>
      </c>
    </row>
    <row r="69" spans="27:27" ht="12.75" customHeight="1">
      <c r="AA69" s="7">
        <f>IF(AA19=9,"",IF(AA19=7,"",IF(AA20=0,"",IF(AA20=1,"un ",IF(AA20=2,"deux ",IF(AA20=3,"trois ",IF(AA20=4,"quatre ",IF(AA20=5,"cinq ",AA77))))))))</f>
        <v/>
      </c>
    </row>
    <row r="70" spans="27:27" ht="12.75" customHeight="1">
      <c r="AA70" s="7">
        <f>IF(AA11=70,"soixante-dix ",IF(AA11=71,"soixante et onze ",IF(AA11=72,"soixante-douze ",IF(AA11=73,"soixante-treize ",IF(AA11=74,"soixante-quatorze ",IF(AA11=75,"soixante-quinze ",AA78))))))</f>
        <v/>
      </c>
    </row>
    <row r="71" spans="27:27" ht="12.75" customHeight="1">
      <c r="AA71" s="7">
        <f>IF(AA21=9,"",IF(AA21=7,"",IF(AA22=0,"",IF(AA22=1,"un ",IF(AA22=2,"deux ",IF(AA22=3,"trois ",IF(AA22=4,"quatre ",IF(AA22=5,"cinq ",AA79))))))))</f>
        <v/>
      </c>
    </row>
    <row r="72" spans="27:27" ht="12.75" customHeight="1">
      <c r="AA72" s="7">
        <f>IF(AA7=76,"soixante-seize ",IF(AA7=77,"soixante-dix-sept ",IF(AA7=78,"soixante-dix-huit ",IF(AA7=79,"soixante-dix-neuf ",AA80))))</f>
        <v/>
      </c>
    </row>
    <row r="73" spans="27:27" ht="12.75" customHeight="1">
      <c r="AA73" s="7">
        <f>IF(AA13=9,"",IF(AA14=6,"six ",IF(AA14=7,"sept ",IF(AA14=8,"huit ",IF(AA14=9,"neuf ",)))))</f>
        <v/>
      </c>
    </row>
    <row r="74" spans="27:27" ht="12.75" customHeight="1">
      <c r="AA74" s="7">
        <f>IF(AA9=76,"soixante-seize ",IF(AA9=77,"soixante-dix-sept ",IF(AA9=78,"soixante-dix-huit ",IF(AA9=79,"soixante-dix-neuf ",AA81))))</f>
        <v/>
      </c>
    </row>
    <row r="75" spans="27:27" ht="12.75" customHeight="1">
      <c r="AA75" s="7">
        <f>IF(AA16=9,"",IF(AA16=7,"",IF(AA17=0,"",IF(AA17=1,"un ",IF(AA17=2,"deux ",IF(AA17=3,"trois ",IF(AA17=4,"quatre ",IF(AA17=5,"cinq ",AA82))))))))</f>
        <v/>
      </c>
    </row>
    <row r="76" spans="27:27" ht="12.75" customHeight="1">
      <c r="AA76" s="7">
        <f>IF(AA10=76,"soixante-seize ",IF(AA10=77,"soixante-dix-sept ",IF(AA10=78,"soixante-dix-huit ",IF(AA10=79,"soixante-dix-neuf ",AA83))))</f>
        <v/>
      </c>
    </row>
    <row r="77" spans="27:27" ht="12.75" customHeight="1">
      <c r="AA77" s="7">
        <f>IF(AA19=9,"",IF(AA20=6,"six ",IF(AA20=7,"sept ",IF(AA20=8,"huit ",IF(AA20=9,"neuf ",)))))</f>
        <v/>
      </c>
    </row>
    <row r="78" spans="27:27" ht="12.75" customHeight="1">
      <c r="AA78" s="7">
        <f>IF(AA11=76,"soixante-seize ",IF(AA11=77,"soixante-dix-sept ",IF(AA11=78,"soixante-dix-huit ",IF(AA11=79,"soixante-dix-neuf ",AA84))))</f>
        <v/>
      </c>
    </row>
    <row r="79" spans="27:27" ht="12.75" customHeight="1">
      <c r="AA79" s="7">
        <f>IF(AA21=9,"",IF(AA22=6,"six ",IF(AA22=7,"sept ",IF(AA22=8,"huit ",IF(AA22=9,"neuf ",)))))</f>
        <v/>
      </c>
    </row>
    <row r="80" spans="27:27" ht="12.75" customHeight="1">
      <c r="AA80" s="7">
        <f>IF(AA7=90,"quatre-vingt-dix ",IF(AA7=91,"quatre-vingt-onze ",IF(AA7=92,"quatre-vingt-douze ",IF(AA7=93,"quatre-vingt-treize ",IF(AA7=94,"quatre-vingt-quatorze ",IF(AA7=95,"quatre-vingt-quinze ",AA85))))))</f>
        <v/>
      </c>
    </row>
    <row r="81" spans="27:27" ht="12.75" customHeight="1">
      <c r="AA81" s="7">
        <f>IF(AA9=90,"quatre-vingt-dix ",IF(AA9=91,"quatre-vingt-onze ",IF(AA9=92,"quatre-vingt-douze ",IF(AA9=93,"quatre-vingt-treize ",IF(AA9=94,"quatre-vingt-quatorze ",IF(AA9=95,"quatre-vingt-quinze ",AA86))))))</f>
        <v/>
      </c>
    </row>
    <row r="82" spans="27:27" ht="12.75" customHeight="1">
      <c r="AA82" s="7">
        <f>IF(AA16=9,"",IF(AA17=6,"six ",IF(AA17=7,"sept ",IF(AA17=8,"huit ",IF(AA17=9,"neuf ",)))))</f>
        <v/>
      </c>
    </row>
    <row r="83" spans="27:27" ht="12.75" customHeight="1">
      <c r="AA83" s="7">
        <f>IF(AA10=90,"quatre-vingt-dix ",IF(AA10=91,"quatre-vingt-onze ",IF(AA10=92,"quatre-vingt-douze ",IF(AA10=93,"quatre-vingt-treize ",IF(AA10=94,"quatre-vingt-quatorze ",IF(AA10=95,"quatre-vingt-quinze ",AA87))))))</f>
        <v/>
      </c>
    </row>
    <row r="84" spans="27:27" ht="12.75" customHeight="1">
      <c r="AA84" s="7">
        <f>IF(AA11=90,"quatre-vingt-dix ",IF(AA11=91,"quatre-vingt-onze ",IF(AA11=92,"quatre-vingt-douze ",IF(AA11=93,"quatre-vingt-treize ",IF(AA11=94,"quatre-vingt-quatorze ",IF(AA11=95,"quatre-vingt-quinze ",AA88))))))</f>
        <v/>
      </c>
    </row>
    <row r="85" spans="27:27" ht="12.75" customHeight="1">
      <c r="AA85" s="7">
        <f>IF(AA7=96,"quatre-vingt-seize ",IF(AA7=97,"quatre-vingt-dix-sept ",IF(AA7=98,"quatre-vingt-dix-huit ",IF(AA7=99,"quatre-vingt-dix-neuf ",AA89))))</f>
        <v/>
      </c>
    </row>
    <row r="86" spans="27:27" ht="12.75" customHeight="1">
      <c r="AA86" s="7">
        <f>IF(AA9=96,"quatre-vingt-seize ",IF(AA9=97,"quatre-vingt-dix-sept ",IF(AA9=98,"quatre-vingt-dix-huit ",IF(AA9=99,"quatre-vingt-dix-neuf ",AA90))))</f>
        <v/>
      </c>
    </row>
    <row r="87" spans="27:27" ht="12.75" customHeight="1">
      <c r="AA87" s="7">
        <f>IF(AA10=96,"quatre-vingt-seize ",IF(AA10=97,"quatre-vingt-dix-sept ",IF(AA10=98,"quatre-vingt-dix-huit ",IF(AA10=99,"quatre-vingt-dix-neuf ",AA91))))</f>
        <v/>
      </c>
    </row>
    <row r="88" spans="27:27" ht="12.75" customHeight="1">
      <c r="AA88" s="7">
        <f>IF(AA11=96,"quatre-vingt-seize ",IF(AA11=97,"quatre-vingt-dix-sept ",IF(AA11=98,"quatre-vingt-dix-huit ",IF(AA11=99,"quatre-vingt-dix-neuf ",AA92))))</f>
        <v/>
      </c>
    </row>
    <row r="89" spans="27:27" ht="12.75" customHeight="1">
      <c r="AA89" s="7">
        <f>IF(AA13=2,"vingt ",IF(AA13=3,"trente ",IF(AA13=4,"quarante ",IF(AA13=5,"cinquante ",AA93))))</f>
        <v/>
      </c>
    </row>
    <row r="90" spans="27:27" ht="12.75" customHeight="1">
      <c r="AA90" s="7">
        <f>IF(AA16=2,"vingt ",IF(AA16=3,"trente ",IF(AA16=4,"quarante ",IF(AA16=5,"cinquante ",AA94))))</f>
        <v/>
      </c>
    </row>
    <row r="91" spans="27:27" ht="12.75" customHeight="1">
      <c r="AA91" s="7">
        <f>IF(AA19=2,"vingt ",IF(AA19=3,"trente ",IF(AA19=4,"quarante ",IF(AA19=5,"cinquante ",AA95))))</f>
        <v/>
      </c>
    </row>
    <row r="92" spans="27:27" ht="12.75" customHeight="1">
      <c r="AA92" s="7">
        <f>IF(AA21=2,"vingt ",IF(AA21=3,"trente ",IF(AA21=4,"quarante ",IF(AA21=5,"cinquante ",AA96))))</f>
        <v/>
      </c>
    </row>
    <row r="93" spans="27:27" ht="12.75" customHeight="1">
      <c r="AA93" s="7">
        <f>IF(AA13=6,"soixante ",IF(AA7=80,"quatre-vingts ",IF(AA13=8,"quatre-vingt-","")))</f>
        <v/>
      </c>
    </row>
    <row r="94" spans="27:27" ht="12.75" customHeight="1">
      <c r="AA94" s="7">
        <f>IF(AA16=6,"soixante ",IF(AA9=80,"quatre-vingts ",IF(AA16=8,"quatre-vingt-","")))</f>
        <v/>
      </c>
    </row>
    <row r="95" spans="27:27" ht="12.75" customHeight="1">
      <c r="AA95" s="7">
        <f>IF(AA19=6,"soixante ",IF(AA10=80,"quatre-vingts ",IF(AA19=8,"quatre-vingt-","")))</f>
        <v/>
      </c>
    </row>
    <row r="96" spans="27:27" ht="12.75" customHeight="1">
      <c r="AA96" s="7">
        <f>IF(AA21=6,"soixante ",IF(AA11=80,"quatre-vingts ",IF(AA21=8,"quatre-vingt-","")))</f>
        <v/>
      </c>
    </row>
    <row r="97" spans="27:27" ht="12.75" customHeight="1">
      <c r="AA97" s="7">
        <f>0</f>
        <v/>
      </c>
    </row>
    <row r="98" spans="27:27" ht="12.75" customHeight="1">
      <c r="AA98" s="7">
        <f>(AA23&amp;AA24&amp;AA25&amp;AA26&amp;AA27&amp;AA28&amp;AA29&amp;AA30&amp;AA31&amp;AA32&amp;AA33&amp;AA34&amp;AA35&amp;AA36&amp;AA37&amp;AA38&amp;AA39&amp;AA40&amp;AA41)</f>
        <v/>
      </c>
    </row>
  </sheetData>
  <sheetProtection password="E95E" sheet="1" objects="1" selectLockedCells="1"/>
  <mergeCells count="6">
    <mergeCell ref="C3:J3"/>
    <mergeCell ref="C5:J5"/>
    <mergeCell ref="C11:J11"/>
    <mergeCell ref="C24:J24"/>
    <mergeCell ref="C26:J26"/>
    <mergeCell ref="C28:J28"/>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outlinePr summaryBelow="0" summaryRight="0"/>
  </sheetPr>
  <dimension ref="A1:C12"/>
  <sheetViews>
    <sheetView workbookViewId="0"/>
  </sheetViews>
  <sheetFormatPr defaultRowHeight="15"/>
  <cols>
    <col min="1" max="1" width="24.7109375" customWidth="1"/>
  </cols>
  <sheetData>
    <row r="1" spans="1:3">
      <c r="A1" s="7" t="s">
        <v>405</v>
      </c>
      <c r="B1" s="7" t="s">
        <v>406</v>
      </c>
    </row>
    <row r="2" spans="1:3">
      <c r="A2" s="7" t="s">
        <v>407</v>
      </c>
      <c r="B2" s="7" t="s">
        <v>408</v>
      </c>
    </row>
    <row r="3" spans="1:3">
      <c r="A3" s="7" t="s">
        <v>409</v>
      </c>
      <c r="B3" s="7">
        <v>1</v>
      </c>
    </row>
    <row r="4" spans="1:3">
      <c r="A4" s="7" t="s">
        <v>410</v>
      </c>
      <c r="B4" s="7">
        <v>0</v>
      </c>
    </row>
    <row r="5" spans="1:3">
      <c r="A5" s="7" t="s">
        <v>411</v>
      </c>
      <c r="B5" s="7">
        <v>0</v>
      </c>
    </row>
    <row r="6" spans="1:3">
      <c r="A6" s="7" t="s">
        <v>412</v>
      </c>
      <c r="B6" s="7">
        <v>1</v>
      </c>
    </row>
    <row r="7" spans="1:3">
      <c r="A7" s="7" t="s">
        <v>413</v>
      </c>
      <c r="B7" s="7">
        <v>0</v>
      </c>
    </row>
    <row r="8" spans="1:3">
      <c r="A8" s="7" t="s">
        <v>414</v>
      </c>
      <c r="B8" s="7">
        <v>0</v>
      </c>
    </row>
    <row r="9" spans="1:3">
      <c r="A9" s="7" t="s">
        <v>415</v>
      </c>
      <c r="B9" s="7">
        <v>0</v>
      </c>
    </row>
    <row r="10" spans="1:3">
      <c r="A10" s="7" t="s">
        <v>416</v>
      </c>
      <c r="C10" s="7" t="s">
        <v>417</v>
      </c>
    </row>
    <row r="11" spans="1:3">
      <c r="A11" s="7" t="s">
        <v>418</v>
      </c>
      <c r="B11" s="7">
        <v>0</v>
      </c>
    </row>
    <row r="12" spans="1:3">
      <c r="A12" s="7" t="s">
        <v>419</v>
      </c>
      <c r="B12" s="7" t="s">
        <v>420</v>
      </c>
    </row>
  </sheetData>
  <sheetProtection password="E95E" sheet="1" object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FF9900"/>
    <outlinePr summaryBelow="0" summaryRight="0"/>
    <pageSetUpPr fitToPage="1"/>
  </sheetPr>
  <dimension ref="A2:J28"/>
  <sheetViews>
    <sheetView showGridLines="0" workbookViewId="0">
      <selection activeCell="C4" sqref="C4:J4"/>
    </sheetView>
  </sheetViews>
  <sheetFormatPr defaultRowHeight="12.75" customHeight="1"/>
  <cols>
    <col min="1" max="1" width="6.7109375" customWidth="1"/>
    <col min="2" max="2" width="35" customWidth="1"/>
    <col min="3" max="10" width="11.42578125" customWidth="1"/>
  </cols>
  <sheetData>
    <row r="2" spans="1:10" ht="12.75" customHeight="1">
      <c r="B2" s="106" t="s">
        <v>421</v>
      </c>
      <c r="C2" s="106"/>
      <c r="D2" s="106"/>
      <c r="E2" s="106"/>
      <c r="F2" s="106"/>
      <c r="G2" s="106"/>
      <c r="H2" s="106"/>
      <c r="I2" s="106"/>
      <c r="J2" s="106"/>
    </row>
    <row r="4" spans="1:10" ht="12.75" customHeight="1">
      <c r="A4" s="100" t="s">
        <v>372</v>
      </c>
      <c r="B4" s="97" t="s">
        <v>422</v>
      </c>
      <c r="C4" s="107"/>
      <c r="D4" s="107"/>
      <c r="E4" s="107"/>
      <c r="F4" s="107"/>
      <c r="G4" s="107"/>
      <c r="H4" s="107"/>
      <c r="I4" s="107"/>
      <c r="J4" s="107"/>
    </row>
    <row r="6" spans="1:10" ht="12.75" customHeight="1">
      <c r="A6" s="100" t="s">
        <v>374</v>
      </c>
      <c r="B6" s="97" t="s">
        <v>423</v>
      </c>
      <c r="C6" s="107"/>
      <c r="D6" s="107"/>
      <c r="E6" s="107"/>
      <c r="F6" s="107"/>
      <c r="G6" s="107"/>
      <c r="H6" s="107"/>
      <c r="I6" s="107"/>
      <c r="J6" s="107"/>
    </row>
    <row r="8" spans="1:10" ht="12.75" customHeight="1">
      <c r="A8" s="100" t="s">
        <v>384</v>
      </c>
      <c r="B8" s="97" t="s">
        <v>424</v>
      </c>
      <c r="C8" s="107"/>
      <c r="D8" s="107"/>
      <c r="E8" s="107"/>
      <c r="F8" s="107"/>
      <c r="G8" s="107"/>
      <c r="H8" s="107"/>
      <c r="I8" s="107"/>
      <c r="J8" s="107"/>
    </row>
    <row r="10" spans="1:10" ht="12.75" customHeight="1">
      <c r="A10" s="100" t="s">
        <v>386</v>
      </c>
      <c r="B10" s="97" t="s">
        <v>425</v>
      </c>
      <c r="C10" s="108"/>
      <c r="D10" s="108"/>
      <c r="E10" s="108"/>
      <c r="F10" s="108"/>
      <c r="G10" s="108"/>
      <c r="H10" s="108"/>
      <c r="I10" s="108"/>
      <c r="J10" s="108"/>
    </row>
    <row r="12" spans="1:10" ht="12.75" customHeight="1">
      <c r="A12" s="100" t="s">
        <v>376</v>
      </c>
      <c r="B12" s="97" t="s">
        <v>426</v>
      </c>
      <c r="C12" s="107"/>
      <c r="D12" s="107"/>
      <c r="E12" s="107"/>
      <c r="F12" s="107"/>
      <c r="G12" s="107"/>
      <c r="H12" s="107"/>
      <c r="I12" s="107"/>
      <c r="J12" s="107"/>
    </row>
    <row r="14" spans="1:10" ht="12.75" customHeight="1">
      <c r="A14" s="100" t="s">
        <v>388</v>
      </c>
      <c r="B14" s="97" t="s">
        <v>427</v>
      </c>
      <c r="C14" s="107"/>
      <c r="D14" s="107"/>
      <c r="E14" s="107"/>
      <c r="F14" s="107"/>
      <c r="G14" s="107"/>
      <c r="H14" s="107"/>
      <c r="I14" s="107"/>
      <c r="J14" s="107"/>
    </row>
    <row r="16" spans="1:10" ht="12.75" customHeight="1">
      <c r="A16" s="100" t="s">
        <v>390</v>
      </c>
      <c r="B16" s="97" t="s">
        <v>428</v>
      </c>
      <c r="C16" s="107"/>
      <c r="D16" s="107"/>
      <c r="E16" s="107"/>
      <c r="F16" s="107"/>
      <c r="G16" s="107"/>
      <c r="H16" s="107"/>
      <c r="I16" s="107"/>
      <c r="J16" s="107"/>
    </row>
    <row r="18" spans="1:10" ht="12.75" customHeight="1">
      <c r="A18" s="100" t="s">
        <v>392</v>
      </c>
      <c r="B18" s="97" t="s">
        <v>429</v>
      </c>
      <c r="C18" s="109"/>
      <c r="D18" s="109"/>
      <c r="E18" s="109"/>
      <c r="F18" s="109"/>
      <c r="G18" s="109"/>
      <c r="H18" s="109"/>
      <c r="I18" s="109"/>
      <c r="J18" s="109"/>
    </row>
    <row r="20" spans="1:10" ht="12.75" customHeight="1">
      <c r="A20" s="100" t="s">
        <v>430</v>
      </c>
      <c r="B20" s="97" t="s">
        <v>431</v>
      </c>
      <c r="C20" s="109"/>
      <c r="D20" s="109"/>
      <c r="E20" s="109"/>
      <c r="F20" s="109"/>
      <c r="G20" s="109"/>
      <c r="H20" s="109"/>
      <c r="I20" s="109"/>
      <c r="J20" s="109"/>
    </row>
    <row r="22" spans="1:10" ht="12.75" customHeight="1">
      <c r="A22" s="100" t="s">
        <v>378</v>
      </c>
      <c r="B22" s="97" t="s">
        <v>432</v>
      </c>
      <c r="C22" s="109"/>
      <c r="D22" s="109"/>
      <c r="E22" s="109"/>
      <c r="F22" s="109"/>
      <c r="G22" s="109"/>
      <c r="H22" s="109"/>
      <c r="I22" s="109"/>
      <c r="J22" s="109"/>
    </row>
    <row r="24" spans="1:10" ht="12.75" customHeight="1">
      <c r="A24" s="100" t="s">
        <v>380</v>
      </c>
      <c r="B24" s="97" t="s">
        <v>433</v>
      </c>
      <c r="C24" s="107"/>
      <c r="D24" s="107"/>
      <c r="E24" s="107"/>
      <c r="F24" s="107"/>
      <c r="G24" s="107"/>
      <c r="H24" s="107"/>
      <c r="I24" s="107"/>
      <c r="J24" s="107"/>
    </row>
    <row r="28" spans="1:10" ht="60" customHeight="1">
      <c r="A28" s="100" t="s">
        <v>382</v>
      </c>
      <c r="B28" s="97" t="s">
        <v>434</v>
      </c>
      <c r="C28" s="107"/>
      <c r="D28" s="107"/>
      <c r="E28" s="107"/>
      <c r="F28" s="107"/>
      <c r="G28" s="107"/>
      <c r="H28" s="107"/>
      <c r="I28" s="107"/>
      <c r="J28" s="107"/>
    </row>
  </sheetData>
  <sheetProtection password="E95E" sheet="1" objects="1" selectLockedCells="1"/>
  <mergeCells count="13">
    <mergeCell ref="B2:J2"/>
    <mergeCell ref="C4:J4"/>
    <mergeCell ref="C6:J6"/>
    <mergeCell ref="C8:J8"/>
    <mergeCell ref="C10:J10"/>
    <mergeCell ref="C12:J12"/>
    <mergeCell ref="C14:J14"/>
    <mergeCell ref="C16:J16"/>
    <mergeCell ref="C18:J18"/>
    <mergeCell ref="C20:J20"/>
    <mergeCell ref="C22:J22"/>
    <mergeCell ref="C24:J24"/>
    <mergeCell ref="C28:J28"/>
  </mergeCells>
  <pageMargins left="0.70866141732283" right="0.70866141732283" top="0.74803149606299" bottom="0.74803149606299" header="0.31496062992126" footer="0.31496062992126"/>
  <pageSetup paperSize="9" fitToHeight="0" orientation="landscape"/>
  <headerFooter/>
</worksheet>
</file>

<file path=xl/worksheets/sheet6.xml><?xml version="1.0" encoding="utf-8"?>
<worksheet xmlns="http://schemas.openxmlformats.org/spreadsheetml/2006/main" xmlns:r="http://schemas.openxmlformats.org/officeDocument/2006/relationships">
  <sheetPr>
    <tabColor rgb="FF009BFF"/>
    <outlinePr summaryBelow="0" summaryRight="0"/>
    <pageSetUpPr fitToPage="1"/>
  </sheetPr>
  <dimension ref="A2:F54"/>
  <sheetViews>
    <sheetView showGridLines="0" workbookViewId="0">
      <selection activeCell="B6" sqref="B6"/>
    </sheetView>
  </sheetViews>
  <sheetFormatPr defaultRowHeight="12.75" customHeight="1"/>
  <cols>
    <col min="1" max="1" width="6.7109375" customWidth="1"/>
    <col min="2" max="2" width="68.140625" customWidth="1"/>
    <col min="3" max="6" width="15.5703125" customWidth="1"/>
  </cols>
  <sheetData>
    <row r="2" spans="2:6" ht="16.2" customHeight="1">
      <c r="B2" s="110" t="s">
        <v>435</v>
      </c>
      <c r="C2" s="110"/>
      <c r="D2" s="110"/>
      <c r="E2" s="110"/>
      <c r="F2" s="110"/>
    </row>
    <row r="4" spans="2:6" ht="12.75" customHeight="1">
      <c r="B4" s="111" t="s">
        <v>436</v>
      </c>
      <c r="C4" s="111" t="s">
        <v>437</v>
      </c>
      <c r="D4" s="111" t="s">
        <v>438</v>
      </c>
      <c r="E4" s="111" t="s">
        <v>439</v>
      </c>
      <c r="F4" s="111" t="s">
        <v>440</v>
      </c>
    </row>
    <row r="6" spans="2:6" ht="12.75" customHeight="1">
      <c r="B6" s="112"/>
      <c r="C6" s="113"/>
      <c r="D6" s="114"/>
      <c r="E6" s="115"/>
      <c r="F6" s="116">
        <f>IF(AND(E6= "",D6= ""), "", ROUND(ROUND(E6, 2) * ROUND(D6, 3), 2))</f>
        <v/>
      </c>
    </row>
    <row r="8" spans="2:6" ht="12.75" customHeight="1">
      <c r="B8" s="112"/>
      <c r="C8" s="113"/>
      <c r="D8" s="114"/>
      <c r="E8" s="115"/>
      <c r="F8" s="116">
        <f>IF(AND(E8= "",D8= ""), "", ROUND(ROUND(E8, 2) * ROUND(D8, 3), 2))</f>
        <v/>
      </c>
    </row>
    <row r="10" spans="2:6" ht="12.75" customHeight="1">
      <c r="B10" s="112"/>
      <c r="C10" s="113"/>
      <c r="D10" s="114"/>
      <c r="E10" s="115"/>
      <c r="F10" s="116">
        <f>IF(AND(E10= "",D10= ""), "", ROUND(ROUND(E10, 2) * ROUND(D10, 3), 2))</f>
        <v/>
      </c>
    </row>
    <row r="12" spans="2:6" ht="12.75" customHeight="1">
      <c r="B12" s="112"/>
      <c r="C12" s="113"/>
      <c r="D12" s="114"/>
      <c r="E12" s="115"/>
      <c r="F12" s="116">
        <f>IF(AND(E12= "",D12= ""), "", ROUND(ROUND(E12, 2) * ROUND(D12, 3), 2))</f>
        <v/>
      </c>
    </row>
    <row r="14" spans="2:6" ht="12.75" customHeight="1">
      <c r="B14" s="112"/>
      <c r="C14" s="113"/>
      <c r="D14" s="114"/>
      <c r="E14" s="115"/>
      <c r="F14" s="116">
        <f>IF(AND(E14= "",D14= ""), "", ROUND(ROUND(E14, 2) * ROUND(D14, 3), 2))</f>
        <v/>
      </c>
    </row>
    <row r="16" spans="2:6" ht="12.75" customHeight="1">
      <c r="B16" s="112"/>
      <c r="C16" s="113"/>
      <c r="D16" s="114"/>
      <c r="E16" s="115"/>
      <c r="F16" s="116">
        <f>IF(AND(E16= "",D16= ""), "", ROUND(ROUND(E16, 2) * ROUND(D16, 3), 2))</f>
        <v/>
      </c>
    </row>
    <row r="18" spans="2:6" ht="12.75" customHeight="1">
      <c r="B18" s="112"/>
      <c r="C18" s="113"/>
      <c r="D18" s="114"/>
      <c r="E18" s="115"/>
      <c r="F18" s="116">
        <f>IF(AND(E18= "",D18= ""), "", ROUND(ROUND(E18, 2) * ROUND(D18, 3), 2))</f>
        <v/>
      </c>
    </row>
    <row r="20" spans="2:6" ht="12.75" customHeight="1">
      <c r="B20" s="112"/>
      <c r="C20" s="113"/>
      <c r="D20" s="114"/>
      <c r="E20" s="115"/>
      <c r="F20" s="116">
        <f>IF(AND(E20= "",D20= ""), "", ROUND(ROUND(E20, 2) * ROUND(D20, 3), 2))</f>
        <v/>
      </c>
    </row>
    <row r="22" spans="2:6" ht="12.75" customHeight="1">
      <c r="B22" s="112"/>
      <c r="C22" s="113"/>
      <c r="D22" s="114"/>
      <c r="E22" s="115"/>
      <c r="F22" s="116">
        <f>IF(AND(E22= "",D22= ""), "", ROUND(ROUND(E22, 2) * ROUND(D22, 3), 2))</f>
        <v/>
      </c>
    </row>
    <row r="24" spans="2:6" ht="12.75" customHeight="1">
      <c r="B24" s="112"/>
      <c r="C24" s="113"/>
      <c r="D24" s="114"/>
      <c r="E24" s="115"/>
      <c r="F24" s="116">
        <f>IF(AND(E24= "",D24= ""), "", ROUND(ROUND(E24, 2) * ROUND(D24, 3), 2))</f>
        <v/>
      </c>
    </row>
    <row r="26" spans="2:6" ht="12.75" customHeight="1">
      <c r="B26" s="112"/>
      <c r="C26" s="113"/>
      <c r="D26" s="114"/>
      <c r="E26" s="115"/>
      <c r="F26" s="116">
        <f>IF(AND(E26= "",D26= ""), "", ROUND(ROUND(E26, 2) * ROUND(D26, 3), 2))</f>
        <v/>
      </c>
    </row>
    <row r="28" spans="2:6" ht="12.75" customHeight="1">
      <c r="B28" s="112"/>
      <c r="C28" s="113"/>
      <c r="D28" s="114"/>
      <c r="E28" s="115"/>
      <c r="F28" s="116">
        <f>IF(AND(E28= "",D28= ""), "", ROUND(ROUND(E28, 2) * ROUND(D28, 3), 2))</f>
        <v/>
      </c>
    </row>
    <row r="30" spans="2:6" ht="12.75" customHeight="1">
      <c r="B30" s="112"/>
      <c r="C30" s="113"/>
      <c r="D30" s="114"/>
      <c r="E30" s="115"/>
      <c r="F30" s="116">
        <f>IF(AND(E30= "",D30= ""), "", ROUND(ROUND(E30, 2) * ROUND(D30, 3), 2))</f>
        <v/>
      </c>
    </row>
    <row r="32" spans="2:6" ht="12.75" customHeight="1">
      <c r="B32" s="112"/>
      <c r="C32" s="113"/>
      <c r="D32" s="114"/>
      <c r="E32" s="115"/>
      <c r="F32" s="116">
        <f>IF(AND(E32= "",D32= ""), "", ROUND(ROUND(E32, 2) * ROUND(D32, 3), 2))</f>
        <v/>
      </c>
    </row>
    <row r="34" spans="2:6" ht="12.75" customHeight="1">
      <c r="B34" s="112"/>
      <c r="C34" s="113"/>
      <c r="D34" s="114"/>
      <c r="E34" s="115"/>
      <c r="F34" s="116">
        <f>IF(AND(E34= "",D34= ""), "", ROUND(ROUND(E34, 2) * ROUND(D34, 3), 2))</f>
        <v/>
      </c>
    </row>
    <row r="36" spans="2:6" ht="12.75" customHeight="1">
      <c r="B36" s="112"/>
      <c r="C36" s="113"/>
      <c r="D36" s="114"/>
      <c r="E36" s="115"/>
      <c r="F36" s="116">
        <f>IF(AND(E36= "",D36= ""), "", ROUND(ROUND(E36, 2) * ROUND(D36, 3), 2))</f>
        <v/>
      </c>
    </row>
    <row r="38" spans="2:6" ht="12.75" customHeight="1">
      <c r="B38" s="112"/>
      <c r="C38" s="113"/>
      <c r="D38" s="114"/>
      <c r="E38" s="115"/>
      <c r="F38" s="116">
        <f>IF(AND(E38= "",D38= ""), "", ROUND(ROUND(E38, 2) * ROUND(D38, 3), 2))</f>
        <v/>
      </c>
    </row>
    <row r="40" spans="2:6" ht="12.75" customHeight="1">
      <c r="B40" s="112"/>
      <c r="C40" s="113"/>
      <c r="D40" s="114"/>
      <c r="E40" s="115"/>
      <c r="F40" s="116">
        <f>IF(AND(E40= "",D40= ""), "", ROUND(ROUND(E40, 2) * ROUND(D40, 3), 2))</f>
        <v/>
      </c>
    </row>
    <row r="42" spans="2:6" ht="12.75" customHeight="1">
      <c r="B42" s="112"/>
      <c r="C42" s="113"/>
      <c r="D42" s="114"/>
      <c r="E42" s="115"/>
      <c r="F42" s="116">
        <f>IF(AND(E42= "",D42= ""), "", ROUND(ROUND(E42, 2) * ROUND(D42, 3), 2))</f>
        <v/>
      </c>
    </row>
    <row r="44" spans="2:6" ht="12.75" customHeight="1">
      <c r="B44" s="112"/>
      <c r="C44" s="113"/>
      <c r="D44" s="114"/>
      <c r="E44" s="115"/>
      <c r="F44" s="116">
        <f>IF(AND(E44= "",D44= ""), "", ROUND(ROUND(E44, 2) * ROUND(D44, 3), 2))</f>
        <v/>
      </c>
    </row>
    <row r="46" spans="2:6" ht="12.75" customHeight="1">
      <c r="B46" s="112"/>
      <c r="C46" s="113"/>
      <c r="D46" s="114"/>
      <c r="E46" s="115"/>
      <c r="F46" s="116">
        <f>IF(AND(E46= "",D46= ""), "", ROUND(ROUND(E46, 2) * ROUND(D46, 3), 2))</f>
        <v/>
      </c>
    </row>
    <row r="48" spans="2:6" ht="12.75" customHeight="1">
      <c r="B48" s="112"/>
      <c r="C48" s="113"/>
      <c r="D48" s="114"/>
      <c r="E48" s="115"/>
      <c r="F48" s="116">
        <f>IF(AND(E48= "",D48= ""), "", ROUND(ROUND(E48, 2) * ROUND(D48, 3), 2))</f>
        <v/>
      </c>
    </row>
    <row r="50" spans="2:6" ht="12.75" customHeight="1">
      <c r="B50" s="112"/>
      <c r="C50" s="113"/>
      <c r="D50" s="114"/>
      <c r="E50" s="115"/>
      <c r="F50" s="116">
        <f>IF(AND(E50= "",D50= ""), "", ROUND(ROUND(E50, 2) * ROUND(D50, 3), 2))</f>
        <v/>
      </c>
    </row>
    <row r="52" spans="2:6" ht="12.75" customHeight="1">
      <c r="B52" s="112"/>
      <c r="C52" s="113"/>
      <c r="D52" s="114"/>
      <c r="E52" s="115"/>
      <c r="F52" s="116">
        <f>IF(AND(E52= "",D52= ""), "", ROUND(ROUND(E52, 2) * ROUND(D52, 3), 2))</f>
        <v/>
      </c>
    </row>
    <row r="54" spans="2:6" ht="12.75" customHeight="1">
      <c r="B54" s="112"/>
      <c r="C54" s="113"/>
      <c r="D54" s="114"/>
      <c r="E54" s="115"/>
      <c r="F54" s="116">
        <f>IF(AND(E54= "",D54= ""), "", ROUND(ROUND(E54, 2) * ROUND(D54, 3), 2))</f>
        <v/>
      </c>
    </row>
  </sheetData>
  <sheetProtection password="E95E" sheet="1" objects="1" selectLockedCells="1"/>
  <mergeCells count="1">
    <mergeCell ref="B2:F2"/>
  </mergeCells>
  <pageMargins left="0.70866141732283" right="0.70866141732283" top="0.74803149606299" bottom="0.74803149606299" header="0.31496062992126" footer="0.31496062992126"/>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28</vt:i4>
      </vt:variant>
    </vt:vector>
  </HeadingPairs>
  <TitlesOfParts>
    <vt:vector size="34" baseType="lpstr">
      <vt:lpstr>Page de garde</vt:lpstr>
      <vt:lpstr>AO</vt:lpstr>
      <vt:lpstr>Paramètres</vt:lpstr>
      <vt:lpstr>Version</vt:lpstr>
      <vt:lpstr>Coordonnées Entreprise</vt:lpstr>
      <vt:lpstr>Prestations supplémentaires</vt:lpstr>
      <vt:lpstr>CODELOT</vt:lpstr>
      <vt:lpstr>CPVILLEDOSSIER</vt:lpstr>
      <vt:lpstr>DATEVALEUR</vt:lpstr>
      <vt:lpstr>INDICELOT</vt:lpstr>
      <vt:lpstr>NUMDOSSIER</vt:lpstr>
      <vt:lpstr>OBSERVATIONCONSULTE</vt:lpstr>
      <vt:lpstr>PARCELLEDOSSIER</vt:lpstr>
      <vt:lpstr>PHASELOT</vt:lpstr>
      <vt:lpstr>AO!Print_Titles</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2025-07-09T15:57:01Z</dcterms:created>
  <dcterms:modified xsi:type="dcterms:W3CDTF">2025-07-09T15:57:01Z</dcterms:modified>
</cp:coreProperties>
</file>